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mc:AlternateContent xmlns:mc="http://schemas.openxmlformats.org/markup-compatibility/2006">
    <mc:Choice Requires="x15">
      <x15ac:absPath xmlns:x15ac="http://schemas.microsoft.com/office/spreadsheetml/2010/11/ac" url="C:\Accounts\Monday\"/>
    </mc:Choice>
  </mc:AlternateContent>
  <xr:revisionPtr revIDLastSave="0" documentId="8_{8FBA9EE3-B519-4004-A47B-0C3AA2E742F9}" xr6:coauthVersionLast="47" xr6:coauthVersionMax="47" xr10:uidLastSave="{00000000-0000-0000-0000-000000000000}"/>
  <bookViews>
    <workbookView xWindow="-120" yWindow="-120" windowWidth="29040" windowHeight="15720" activeTab="2" xr2:uid="{00000000-000D-0000-FFFF-FFFF00000000}"/>
  </bookViews>
  <sheets>
    <sheet name="Sheet1" sheetId="2" r:id="rId1"/>
    <sheet name="Historicals" sheetId="4" r:id="rId2"/>
    <sheet name="Segmental forecast"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129" i="3" l="1"/>
  <c r="P130" i="3"/>
  <c r="P131" i="3"/>
  <c r="P133" i="3"/>
  <c r="P134" i="3"/>
  <c r="P135" i="3"/>
  <c r="P137" i="3"/>
  <c r="P138" i="3"/>
  <c r="P139" i="3"/>
  <c r="P141" i="3"/>
  <c r="P142" i="3"/>
  <c r="P144" i="3"/>
  <c r="P145" i="3"/>
  <c r="P147" i="3"/>
  <c r="P148" i="3"/>
  <c r="P150" i="3"/>
  <c r="P151" i="3"/>
  <c r="P127" i="3"/>
  <c r="P102" i="3"/>
  <c r="P103" i="3"/>
  <c r="P104" i="3"/>
  <c r="P106" i="3"/>
  <c r="P107" i="3"/>
  <c r="P108" i="3"/>
  <c r="P110" i="3"/>
  <c r="P111" i="3"/>
  <c r="P112" i="3"/>
  <c r="P114" i="3"/>
  <c r="P115" i="3"/>
  <c r="P117" i="3"/>
  <c r="P118" i="3"/>
  <c r="P120" i="3"/>
  <c r="P121" i="3"/>
  <c r="P123" i="3"/>
  <c r="P124" i="3"/>
  <c r="P100" i="3"/>
  <c r="P75" i="3"/>
  <c r="P76" i="3"/>
  <c r="P77" i="3"/>
  <c r="P79" i="3"/>
  <c r="P80" i="3"/>
  <c r="P81" i="3"/>
  <c r="P83" i="3"/>
  <c r="P84" i="3"/>
  <c r="P85" i="3"/>
  <c r="P87" i="3"/>
  <c r="P88" i="3"/>
  <c r="P90" i="3"/>
  <c r="P91" i="3"/>
  <c r="P93" i="3"/>
  <c r="P94" i="3"/>
  <c r="P96" i="3"/>
  <c r="P97" i="3"/>
  <c r="P73" i="3"/>
  <c r="P54" i="3"/>
  <c r="P56" i="3"/>
  <c r="P57" i="3"/>
  <c r="P58" i="3"/>
  <c r="P60" i="3"/>
  <c r="P61" i="3"/>
  <c r="P63" i="3"/>
  <c r="P64" i="3"/>
  <c r="P66" i="3"/>
  <c r="P67" i="3"/>
  <c r="P69" i="3"/>
  <c r="P70" i="3"/>
  <c r="P53" i="3"/>
  <c r="P52" i="3"/>
  <c r="P50" i="3"/>
  <c r="P49" i="3"/>
  <c r="P48" i="3"/>
  <c r="P46" i="3"/>
  <c r="P43" i="3"/>
  <c r="P42" i="3"/>
  <c r="P40" i="3"/>
  <c r="P39" i="3"/>
  <c r="P37" i="3"/>
  <c r="P36" i="3"/>
  <c r="P34" i="3"/>
  <c r="P33" i="3"/>
  <c r="P31" i="3"/>
  <c r="P30" i="3"/>
  <c r="P29" i="3"/>
  <c r="P27" i="3"/>
  <c r="P26" i="3"/>
  <c r="P25" i="3"/>
  <c r="P23" i="3"/>
  <c r="P22" i="3"/>
  <c r="P21" i="3"/>
  <c r="P19" i="3"/>
  <c r="P16" i="3"/>
  <c r="P15" i="3"/>
  <c r="P13" i="3"/>
  <c r="P12" i="3"/>
  <c r="P10" i="3"/>
  <c r="P9" i="3"/>
  <c r="P7" i="3"/>
  <c r="P6" i="3"/>
  <c r="P4" i="3"/>
  <c r="B149" i="3"/>
  <c r="C149" i="3"/>
  <c r="D149" i="3"/>
  <c r="E149" i="3"/>
  <c r="F149" i="3"/>
  <c r="G149" i="3"/>
  <c r="H149" i="3"/>
  <c r="I149" i="3"/>
  <c r="B146" i="3"/>
  <c r="B147" i="3" s="1"/>
  <c r="C146" i="3"/>
  <c r="C147" i="3" s="1"/>
  <c r="D146" i="3"/>
  <c r="E146" i="3"/>
  <c r="F147" i="3" s="1"/>
  <c r="F146" i="3"/>
  <c r="G146" i="3"/>
  <c r="H146" i="3"/>
  <c r="I146" i="3"/>
  <c r="B140" i="3"/>
  <c r="C140" i="3"/>
  <c r="D140" i="3"/>
  <c r="E140" i="3"/>
  <c r="F140" i="3"/>
  <c r="G140" i="3"/>
  <c r="G141" i="3" s="1"/>
  <c r="H140" i="3"/>
  <c r="I140" i="3"/>
  <c r="B143" i="3"/>
  <c r="B144" i="3" s="1"/>
  <c r="C143" i="3"/>
  <c r="D143" i="3"/>
  <c r="E143" i="3"/>
  <c r="F143" i="3"/>
  <c r="F144" i="3" s="1"/>
  <c r="G143" i="3"/>
  <c r="H143" i="3"/>
  <c r="I143" i="3"/>
  <c r="B138" i="3"/>
  <c r="C138" i="3"/>
  <c r="D138" i="3"/>
  <c r="E138" i="3"/>
  <c r="F138" i="3"/>
  <c r="G138" i="3"/>
  <c r="H138" i="3"/>
  <c r="I138" i="3"/>
  <c r="B134" i="3"/>
  <c r="C134" i="3"/>
  <c r="D134" i="3"/>
  <c r="E134" i="3"/>
  <c r="F134" i="3"/>
  <c r="G134" i="3"/>
  <c r="H134" i="3"/>
  <c r="I134" i="3"/>
  <c r="B130" i="3"/>
  <c r="C130" i="3"/>
  <c r="D130" i="3"/>
  <c r="E130" i="3"/>
  <c r="F130" i="3"/>
  <c r="G130" i="3"/>
  <c r="H130" i="3"/>
  <c r="I130" i="3"/>
  <c r="B136" i="3"/>
  <c r="B137" i="3" s="1"/>
  <c r="B139" i="3" s="1"/>
  <c r="C136" i="3"/>
  <c r="D136" i="3"/>
  <c r="E136" i="3"/>
  <c r="F136" i="3"/>
  <c r="G136" i="3"/>
  <c r="G137" i="3" s="1"/>
  <c r="G139" i="3" s="1"/>
  <c r="H136" i="3"/>
  <c r="I136" i="3"/>
  <c r="B132" i="3"/>
  <c r="C132" i="3"/>
  <c r="D132" i="3"/>
  <c r="E132" i="3"/>
  <c r="F132" i="3"/>
  <c r="G132" i="3"/>
  <c r="H132" i="3"/>
  <c r="I132" i="3"/>
  <c r="B128" i="3"/>
  <c r="C128" i="3"/>
  <c r="D129" i="3" s="1"/>
  <c r="D128" i="3"/>
  <c r="E128" i="3"/>
  <c r="F128" i="3"/>
  <c r="F129" i="3" s="1"/>
  <c r="G128" i="3"/>
  <c r="G129" i="3" s="1"/>
  <c r="G131" i="3" s="1"/>
  <c r="H128" i="3"/>
  <c r="I128" i="3"/>
  <c r="B126" i="3"/>
  <c r="B127" i="3" s="1"/>
  <c r="C126" i="3"/>
  <c r="C127" i="3" s="1"/>
  <c r="D126" i="3"/>
  <c r="E126" i="3"/>
  <c r="F126" i="3"/>
  <c r="G126" i="3"/>
  <c r="G127" i="3" s="1"/>
  <c r="H126" i="3"/>
  <c r="I126" i="3"/>
  <c r="F150" i="3"/>
  <c r="G147" i="3"/>
  <c r="B122" i="3"/>
  <c r="B123" i="3" s="1"/>
  <c r="C122" i="3"/>
  <c r="C123" i="3" s="1"/>
  <c r="D122" i="3"/>
  <c r="E122" i="3"/>
  <c r="F122" i="3"/>
  <c r="G122" i="3"/>
  <c r="H122" i="3"/>
  <c r="I122" i="3"/>
  <c r="B119" i="3"/>
  <c r="C119" i="3"/>
  <c r="D119" i="3"/>
  <c r="E119" i="3"/>
  <c r="F119" i="3"/>
  <c r="G119" i="3"/>
  <c r="H119" i="3"/>
  <c r="I119" i="3"/>
  <c r="B116" i="3"/>
  <c r="C116" i="3"/>
  <c r="D116" i="3"/>
  <c r="E116" i="3"/>
  <c r="F116" i="3"/>
  <c r="G116" i="3"/>
  <c r="H116" i="3"/>
  <c r="I116" i="3"/>
  <c r="B113" i="3"/>
  <c r="B114" i="3" s="1"/>
  <c r="C113" i="3"/>
  <c r="C114" i="3" s="1"/>
  <c r="D113" i="3"/>
  <c r="E113" i="3"/>
  <c r="F113" i="3"/>
  <c r="G113" i="3"/>
  <c r="H113" i="3"/>
  <c r="I113" i="3"/>
  <c r="B111" i="3"/>
  <c r="C111" i="3"/>
  <c r="D111" i="3"/>
  <c r="E111" i="3"/>
  <c r="F111" i="3"/>
  <c r="G111" i="3"/>
  <c r="H111" i="3"/>
  <c r="I111" i="3"/>
  <c r="B107" i="3"/>
  <c r="C107" i="3"/>
  <c r="O107" i="3" s="1"/>
  <c r="D107" i="3"/>
  <c r="E107" i="3"/>
  <c r="F107" i="3"/>
  <c r="G107" i="3"/>
  <c r="H107" i="3"/>
  <c r="I107" i="3"/>
  <c r="B103" i="3"/>
  <c r="C103" i="3"/>
  <c r="D103" i="3"/>
  <c r="E103" i="3"/>
  <c r="F103" i="3"/>
  <c r="G103" i="3"/>
  <c r="H103" i="3"/>
  <c r="I103" i="3"/>
  <c r="B109" i="3"/>
  <c r="B110" i="3" s="1"/>
  <c r="B112" i="3" s="1"/>
  <c r="C109" i="3"/>
  <c r="D109" i="3"/>
  <c r="E109" i="3"/>
  <c r="E110" i="3" s="1"/>
  <c r="E112" i="3" s="1"/>
  <c r="F109" i="3"/>
  <c r="F110" i="3" s="1"/>
  <c r="F112" i="3" s="1"/>
  <c r="G109" i="3"/>
  <c r="G110" i="3" s="1"/>
  <c r="H109" i="3"/>
  <c r="I109" i="3"/>
  <c r="B105" i="3"/>
  <c r="B106" i="3" s="1"/>
  <c r="C105" i="3"/>
  <c r="D105" i="3"/>
  <c r="E105" i="3"/>
  <c r="F105" i="3"/>
  <c r="F106" i="3" s="1"/>
  <c r="G105" i="3"/>
  <c r="H105" i="3"/>
  <c r="I105" i="3"/>
  <c r="B101" i="3"/>
  <c r="B102" i="3" s="1"/>
  <c r="B104" i="3" s="1"/>
  <c r="C101" i="3"/>
  <c r="C102" i="3" s="1"/>
  <c r="D101" i="3"/>
  <c r="E101" i="3"/>
  <c r="F101" i="3"/>
  <c r="G101" i="3"/>
  <c r="H101" i="3"/>
  <c r="I101" i="3"/>
  <c r="B99" i="3"/>
  <c r="B100" i="3" s="1"/>
  <c r="C99" i="3"/>
  <c r="D99" i="3"/>
  <c r="E99" i="3"/>
  <c r="F99" i="3"/>
  <c r="G99" i="3"/>
  <c r="G100" i="3" s="1"/>
  <c r="H99" i="3"/>
  <c r="I99" i="3"/>
  <c r="B95" i="3"/>
  <c r="C95" i="3"/>
  <c r="D95" i="3"/>
  <c r="E95" i="3"/>
  <c r="F95" i="3"/>
  <c r="G95" i="3"/>
  <c r="H95" i="3"/>
  <c r="H96" i="3" s="1"/>
  <c r="I95" i="3"/>
  <c r="B92" i="3"/>
  <c r="B93" i="3" s="1"/>
  <c r="C92" i="3"/>
  <c r="D92" i="3"/>
  <c r="E92" i="3"/>
  <c r="F92" i="3"/>
  <c r="G92" i="3"/>
  <c r="H92" i="3"/>
  <c r="I92" i="3"/>
  <c r="B89" i="3"/>
  <c r="C89" i="3"/>
  <c r="D89" i="3"/>
  <c r="E89" i="3"/>
  <c r="F89" i="3"/>
  <c r="G89" i="3"/>
  <c r="H89" i="3"/>
  <c r="I89" i="3"/>
  <c r="B86" i="3"/>
  <c r="C86" i="3"/>
  <c r="D86" i="3"/>
  <c r="E86" i="3"/>
  <c r="F86" i="3"/>
  <c r="F87" i="3" s="1"/>
  <c r="G86" i="3"/>
  <c r="G87" i="3" s="1"/>
  <c r="H86" i="3"/>
  <c r="I86" i="3"/>
  <c r="B84" i="3"/>
  <c r="C84" i="3"/>
  <c r="D84" i="3"/>
  <c r="E84" i="3"/>
  <c r="F84" i="3"/>
  <c r="G84" i="3"/>
  <c r="H84" i="3"/>
  <c r="I84" i="3"/>
  <c r="B80" i="3"/>
  <c r="C80" i="3"/>
  <c r="D80" i="3"/>
  <c r="E80" i="3"/>
  <c r="F80" i="3"/>
  <c r="G80" i="3"/>
  <c r="H80" i="3"/>
  <c r="I80" i="3"/>
  <c r="B76" i="3"/>
  <c r="C76" i="3"/>
  <c r="D76" i="3"/>
  <c r="E76" i="3"/>
  <c r="F76" i="3"/>
  <c r="G76" i="3"/>
  <c r="H76" i="3"/>
  <c r="I76" i="3"/>
  <c r="B82" i="3"/>
  <c r="B83" i="3" s="1"/>
  <c r="B85" i="3" s="1"/>
  <c r="C82" i="3"/>
  <c r="D82" i="3"/>
  <c r="E82" i="3"/>
  <c r="F82" i="3"/>
  <c r="G82" i="3"/>
  <c r="G83" i="3" s="1"/>
  <c r="G85" i="3" s="1"/>
  <c r="H82" i="3"/>
  <c r="I82" i="3"/>
  <c r="B78" i="3"/>
  <c r="C78" i="3"/>
  <c r="D78" i="3"/>
  <c r="E79" i="3" s="1"/>
  <c r="E78" i="3"/>
  <c r="F78" i="3"/>
  <c r="F79" i="3" s="1"/>
  <c r="F81" i="3" s="1"/>
  <c r="G78" i="3"/>
  <c r="H78" i="3"/>
  <c r="I78" i="3"/>
  <c r="B74" i="3"/>
  <c r="B75" i="3" s="1"/>
  <c r="B77" i="3" s="1"/>
  <c r="C74" i="3"/>
  <c r="D74" i="3"/>
  <c r="E74" i="3"/>
  <c r="F74" i="3"/>
  <c r="G74" i="3"/>
  <c r="G75" i="3" s="1"/>
  <c r="G77" i="3" s="1"/>
  <c r="H74" i="3"/>
  <c r="H75" i="3" s="1"/>
  <c r="H77" i="3" s="1"/>
  <c r="I74" i="3"/>
  <c r="B72" i="3"/>
  <c r="B73" i="3" s="1"/>
  <c r="C72" i="3"/>
  <c r="D72" i="3"/>
  <c r="E72" i="3"/>
  <c r="E73" i="3" s="1"/>
  <c r="F72" i="3"/>
  <c r="G72" i="3"/>
  <c r="G73" i="3" s="1"/>
  <c r="H72" i="3"/>
  <c r="I72" i="3"/>
  <c r="H93" i="3"/>
  <c r="H90" i="3"/>
  <c r="B68" i="3"/>
  <c r="C68" i="3"/>
  <c r="D68" i="3"/>
  <c r="E68" i="3"/>
  <c r="F68" i="3"/>
  <c r="G68" i="3"/>
  <c r="G69" i="3" s="1"/>
  <c r="H68" i="3"/>
  <c r="I68" i="3"/>
  <c r="B62" i="3"/>
  <c r="C62" i="3"/>
  <c r="D62" i="3"/>
  <c r="E62" i="3"/>
  <c r="E63" i="3" s="1"/>
  <c r="F62" i="3"/>
  <c r="G62" i="3"/>
  <c r="H62" i="3"/>
  <c r="I62" i="3"/>
  <c r="B65" i="3"/>
  <c r="C65" i="3"/>
  <c r="D65" i="3"/>
  <c r="E65" i="3"/>
  <c r="E66" i="3" s="1"/>
  <c r="F65" i="3"/>
  <c r="G65" i="3"/>
  <c r="G66" i="3" s="1"/>
  <c r="H65" i="3"/>
  <c r="I65" i="3"/>
  <c r="B59" i="3"/>
  <c r="B60" i="3" s="1"/>
  <c r="C59" i="3"/>
  <c r="D59" i="3"/>
  <c r="E59" i="3"/>
  <c r="F59" i="3"/>
  <c r="G59" i="3"/>
  <c r="H59" i="3"/>
  <c r="I59" i="3"/>
  <c r="B57" i="3"/>
  <c r="C57" i="3"/>
  <c r="D57" i="3"/>
  <c r="E57" i="3"/>
  <c r="F57" i="3"/>
  <c r="G57" i="3"/>
  <c r="H57" i="3"/>
  <c r="I57" i="3"/>
  <c r="B55" i="3"/>
  <c r="B56" i="3" s="1"/>
  <c r="C55" i="3"/>
  <c r="D55" i="3"/>
  <c r="E55" i="3"/>
  <c r="F55" i="3"/>
  <c r="G55" i="3"/>
  <c r="G56" i="3" s="1"/>
  <c r="H55" i="3"/>
  <c r="H56" i="3" s="1"/>
  <c r="I55" i="3"/>
  <c r="B53" i="3"/>
  <c r="C53" i="3"/>
  <c r="D53" i="3"/>
  <c r="E53" i="3"/>
  <c r="F53" i="3"/>
  <c r="G53" i="3"/>
  <c r="H53" i="3"/>
  <c r="I53" i="3"/>
  <c r="B51" i="3"/>
  <c r="B52" i="3" s="1"/>
  <c r="C51" i="3"/>
  <c r="C52" i="3" s="1"/>
  <c r="D51" i="3"/>
  <c r="D52" i="3" s="1"/>
  <c r="E51" i="3"/>
  <c r="E52" i="3" s="1"/>
  <c r="F51" i="3"/>
  <c r="G51" i="3"/>
  <c r="H51" i="3"/>
  <c r="I51" i="3"/>
  <c r="B49" i="3"/>
  <c r="C49" i="3"/>
  <c r="D49" i="3"/>
  <c r="E49" i="3"/>
  <c r="F49" i="3"/>
  <c r="G49" i="3"/>
  <c r="H49" i="3"/>
  <c r="I49" i="3"/>
  <c r="B47" i="3"/>
  <c r="B48" i="3" s="1"/>
  <c r="C47" i="3"/>
  <c r="D47" i="3"/>
  <c r="E47" i="3"/>
  <c r="F47" i="3"/>
  <c r="G47" i="3"/>
  <c r="G48" i="3" s="1"/>
  <c r="H47" i="3"/>
  <c r="I47" i="3"/>
  <c r="B45" i="3"/>
  <c r="C45" i="3"/>
  <c r="C46" i="3" s="1"/>
  <c r="D45" i="3"/>
  <c r="E45" i="3"/>
  <c r="F45" i="3"/>
  <c r="G45" i="3"/>
  <c r="H45" i="3"/>
  <c r="I45" i="3"/>
  <c r="B46" i="3"/>
  <c r="B41" i="3"/>
  <c r="C41" i="3"/>
  <c r="D41" i="3"/>
  <c r="E41" i="3"/>
  <c r="F41" i="3"/>
  <c r="G41" i="3"/>
  <c r="H41" i="3"/>
  <c r="I41" i="3"/>
  <c r="B38" i="3"/>
  <c r="C38" i="3"/>
  <c r="D38" i="3"/>
  <c r="E38" i="3"/>
  <c r="F38" i="3"/>
  <c r="G38" i="3"/>
  <c r="H38" i="3"/>
  <c r="I38" i="3"/>
  <c r="B35" i="3"/>
  <c r="C35" i="3"/>
  <c r="D35" i="3"/>
  <c r="E35" i="3"/>
  <c r="F35" i="3"/>
  <c r="G35" i="3"/>
  <c r="H35" i="3"/>
  <c r="I35" i="3"/>
  <c r="B32" i="3"/>
  <c r="C32" i="3"/>
  <c r="D32" i="3"/>
  <c r="E32" i="3"/>
  <c r="F32" i="3"/>
  <c r="G32" i="3"/>
  <c r="H32" i="3"/>
  <c r="I32" i="3"/>
  <c r="B30" i="3"/>
  <c r="C30" i="3"/>
  <c r="D30" i="3"/>
  <c r="E30" i="3"/>
  <c r="F30" i="3"/>
  <c r="G30" i="3"/>
  <c r="H30" i="3"/>
  <c r="I30" i="3"/>
  <c r="B28" i="3"/>
  <c r="C28" i="3"/>
  <c r="C29" i="3" s="1"/>
  <c r="D28" i="3"/>
  <c r="E28" i="3"/>
  <c r="F28" i="3"/>
  <c r="G28" i="3"/>
  <c r="G29" i="3" s="1"/>
  <c r="G31" i="3" s="1"/>
  <c r="H28" i="3"/>
  <c r="I28" i="3"/>
  <c r="I29" i="3" s="1"/>
  <c r="I31" i="3" s="1"/>
  <c r="B26" i="3"/>
  <c r="C26" i="3"/>
  <c r="D26" i="3"/>
  <c r="E26" i="3"/>
  <c r="F26" i="3"/>
  <c r="G26" i="3"/>
  <c r="H26" i="3"/>
  <c r="I26" i="3"/>
  <c r="B24" i="3"/>
  <c r="C24" i="3"/>
  <c r="C25" i="3" s="1"/>
  <c r="D24" i="3"/>
  <c r="E24" i="3"/>
  <c r="E25" i="3" s="1"/>
  <c r="E27" i="3" s="1"/>
  <c r="F24" i="3"/>
  <c r="F25" i="3" s="1"/>
  <c r="F27" i="3" s="1"/>
  <c r="G24" i="3"/>
  <c r="H24" i="3"/>
  <c r="I24" i="3"/>
  <c r="B22" i="3"/>
  <c r="C22" i="3"/>
  <c r="D22" i="3"/>
  <c r="E22" i="3"/>
  <c r="F22" i="3"/>
  <c r="G22" i="3"/>
  <c r="H22" i="3"/>
  <c r="I22" i="3"/>
  <c r="B15" i="3"/>
  <c r="C14" i="3"/>
  <c r="D14" i="3"/>
  <c r="D15" i="3" s="1"/>
  <c r="E14" i="3"/>
  <c r="F14" i="3"/>
  <c r="G14" i="3"/>
  <c r="H14" i="3"/>
  <c r="I14" i="3"/>
  <c r="B14" i="3"/>
  <c r="C11" i="3"/>
  <c r="D11" i="3"/>
  <c r="E11" i="3"/>
  <c r="F11" i="3"/>
  <c r="G12" i="3" s="1"/>
  <c r="G11" i="3"/>
  <c r="H11" i="3"/>
  <c r="I11" i="3"/>
  <c r="I12" i="3" s="1"/>
  <c r="B11" i="3"/>
  <c r="B12" i="3" s="1"/>
  <c r="C8" i="3"/>
  <c r="D8" i="3"/>
  <c r="E8" i="3"/>
  <c r="E9" i="3" s="1"/>
  <c r="F8" i="3"/>
  <c r="F9" i="3" s="1"/>
  <c r="G8" i="3"/>
  <c r="G9" i="3" s="1"/>
  <c r="H8" i="3"/>
  <c r="H9" i="3" s="1"/>
  <c r="I8" i="3"/>
  <c r="B8" i="3"/>
  <c r="B9" i="3" s="1"/>
  <c r="C5" i="3"/>
  <c r="D5" i="3"/>
  <c r="E5" i="3"/>
  <c r="E6" i="3" s="1"/>
  <c r="F5" i="3"/>
  <c r="G5" i="3"/>
  <c r="H5" i="3"/>
  <c r="H6" i="3" s="1"/>
  <c r="I5" i="3"/>
  <c r="B5" i="3"/>
  <c r="B6" i="3" s="1"/>
  <c r="G112" i="3" l="1"/>
  <c r="H133" i="3"/>
  <c r="H135" i="3" s="1"/>
  <c r="O22" i="3"/>
  <c r="F133" i="3"/>
  <c r="E96" i="3"/>
  <c r="G133" i="3"/>
  <c r="G135" i="3" s="1"/>
  <c r="O134" i="3"/>
  <c r="G50" i="3"/>
  <c r="D56" i="3"/>
  <c r="F48" i="3"/>
  <c r="F50" i="3" s="1"/>
  <c r="M53" i="3"/>
  <c r="F60" i="3"/>
  <c r="F69" i="3"/>
  <c r="D73" i="3"/>
  <c r="H79" i="3"/>
  <c r="H81" i="3" s="1"/>
  <c r="H102" i="3"/>
  <c r="H104" i="3" s="1"/>
  <c r="E129" i="3"/>
  <c r="E131" i="3" s="1"/>
  <c r="E144" i="3"/>
  <c r="J57" i="3"/>
  <c r="E75" i="3"/>
  <c r="E77" i="3" s="1"/>
  <c r="E120" i="3"/>
  <c r="M107" i="3"/>
  <c r="O49" i="3"/>
  <c r="O138" i="3"/>
  <c r="F141" i="3"/>
  <c r="I93" i="3"/>
  <c r="N130" i="3"/>
  <c r="G90" i="3"/>
  <c r="G102" i="3"/>
  <c r="G104" i="3" s="1"/>
  <c r="D137" i="3"/>
  <c r="D139" i="3" s="1"/>
  <c r="E87" i="3"/>
  <c r="O53" i="3"/>
  <c r="O26" i="3"/>
  <c r="C15" i="3"/>
  <c r="G25" i="3"/>
  <c r="G27" i="3" s="1"/>
  <c r="E127" i="3"/>
  <c r="I133" i="3"/>
  <c r="F137" i="3"/>
  <c r="F139" i="3" s="1"/>
  <c r="K53" i="3"/>
  <c r="J53" i="3"/>
  <c r="K130" i="3"/>
  <c r="M130" i="3"/>
  <c r="J130" i="3"/>
  <c r="J107" i="3"/>
  <c r="K107" i="3"/>
  <c r="L107" i="3"/>
  <c r="J103" i="3"/>
  <c r="L103" i="3"/>
  <c r="K103" i="3"/>
  <c r="M103" i="3"/>
  <c r="N103" i="3"/>
  <c r="K57" i="3"/>
  <c r="D96" i="3"/>
  <c r="O80" i="3"/>
  <c r="G96" i="3"/>
  <c r="E102" i="3"/>
  <c r="E104" i="3" s="1"/>
  <c r="I110" i="3"/>
  <c r="I112" i="3" s="1"/>
  <c r="G60" i="3"/>
  <c r="C144" i="3"/>
  <c r="D144" i="3"/>
  <c r="O30" i="3"/>
  <c r="F6" i="3"/>
  <c r="E29" i="3"/>
  <c r="E31" i="3" s="1"/>
  <c r="G46" i="3"/>
  <c r="C48" i="3"/>
  <c r="G52" i="3"/>
  <c r="G54" i="3" s="1"/>
  <c r="C60" i="3"/>
  <c r="I79" i="3"/>
  <c r="I81" i="3" s="1"/>
  <c r="F83" i="3"/>
  <c r="F85" i="3" s="1"/>
  <c r="I90" i="3"/>
  <c r="O76" i="3"/>
  <c r="O103" i="3"/>
  <c r="B50" i="3"/>
  <c r="F46" i="3"/>
  <c r="O111" i="3"/>
  <c r="O130" i="3"/>
  <c r="C27" i="3"/>
  <c r="C31" i="3"/>
  <c r="E54" i="3"/>
  <c r="E147" i="3"/>
  <c r="I144" i="3"/>
  <c r="C66" i="3"/>
  <c r="B66" i="3"/>
  <c r="D75" i="3"/>
  <c r="D77" i="3" s="1"/>
  <c r="I56" i="3"/>
  <c r="I58" i="3" s="1"/>
  <c r="I66" i="3"/>
  <c r="F102" i="3"/>
  <c r="F104" i="3" s="1"/>
  <c r="O57" i="3"/>
  <c r="I102" i="3"/>
  <c r="I104" i="3" s="1"/>
  <c r="I129" i="3"/>
  <c r="I131" i="3" s="1"/>
  <c r="E15" i="3"/>
  <c r="I25" i="3"/>
  <c r="I27" i="3" s="1"/>
  <c r="H48" i="3"/>
  <c r="H50" i="3" s="1"/>
  <c r="H129" i="3"/>
  <c r="H131" i="3" s="1"/>
  <c r="D133" i="3"/>
  <c r="D135" i="3" s="1"/>
  <c r="D141" i="3"/>
  <c r="E150" i="3"/>
  <c r="O84" i="3"/>
  <c r="C6" i="3"/>
  <c r="D25" i="3"/>
  <c r="D27" i="3" s="1"/>
  <c r="H29" i="3"/>
  <c r="H31" i="3" s="1"/>
  <c r="F56" i="3"/>
  <c r="F58" i="3" s="1"/>
  <c r="G79" i="3"/>
  <c r="G81" i="3" s="1"/>
  <c r="C93" i="3"/>
  <c r="E100" i="3"/>
  <c r="H127" i="3"/>
  <c r="H147" i="3"/>
  <c r="D150" i="3"/>
  <c r="F29" i="3"/>
  <c r="F31" i="3" s="1"/>
  <c r="I48" i="3"/>
  <c r="E56" i="3"/>
  <c r="E58" i="3" s="1"/>
  <c r="H60" i="3"/>
  <c r="H69" i="3"/>
  <c r="C100" i="3"/>
  <c r="G106" i="3"/>
  <c r="G108" i="3" s="1"/>
  <c r="H46" i="3"/>
  <c r="D48" i="3"/>
  <c r="D50" i="3" s="1"/>
  <c r="H52" i="3"/>
  <c r="H54" i="3" s="1"/>
  <c r="E60" i="3"/>
  <c r="E69" i="3"/>
  <c r="I73" i="3"/>
  <c r="F75" i="3"/>
  <c r="H144" i="3"/>
  <c r="G15" i="3"/>
  <c r="E83" i="3"/>
  <c r="E85" i="3" s="1"/>
  <c r="G144" i="3"/>
  <c r="G150" i="3"/>
  <c r="H63" i="3"/>
  <c r="G63" i="3"/>
  <c r="E93" i="3"/>
  <c r="D93" i="3"/>
  <c r="C9" i="3"/>
  <c r="D12" i="3"/>
  <c r="F15" i="3"/>
  <c r="D29" i="3"/>
  <c r="F52" i="3"/>
  <c r="F54" i="3" s="1"/>
  <c r="F63" i="3"/>
  <c r="C69" i="3"/>
  <c r="C73" i="3"/>
  <c r="C83" i="3"/>
  <c r="F93" i="3"/>
  <c r="H15" i="3"/>
  <c r="I15" i="3"/>
  <c r="I9" i="3"/>
  <c r="F73" i="3"/>
  <c r="H58" i="3"/>
  <c r="G58" i="3"/>
  <c r="H25" i="3"/>
  <c r="H27" i="3" s="1"/>
  <c r="D6" i="3"/>
  <c r="C87" i="3"/>
  <c r="D110" i="3"/>
  <c r="D112" i="3" s="1"/>
  <c r="C110" i="3"/>
  <c r="I150" i="3"/>
  <c r="C12" i="3"/>
  <c r="H10" i="3"/>
  <c r="D69" i="3"/>
  <c r="B120" i="3"/>
  <c r="E141" i="3"/>
  <c r="I6" i="3"/>
  <c r="G93" i="3"/>
  <c r="C120" i="3"/>
  <c r="E106" i="3"/>
  <c r="E108" i="3" s="1"/>
  <c r="C133" i="3"/>
  <c r="C141" i="3"/>
  <c r="G6" i="3"/>
  <c r="D9" i="3"/>
  <c r="H12" i="3"/>
  <c r="D46" i="3"/>
  <c r="H66" i="3"/>
  <c r="D63" i="3"/>
  <c r="I75" i="3"/>
  <c r="I77" i="3" s="1"/>
  <c r="F90" i="3"/>
  <c r="E114" i="3"/>
  <c r="O114" i="3" s="1"/>
  <c r="C106" i="3"/>
  <c r="E117" i="3"/>
  <c r="I127" i="3"/>
  <c r="I137" i="3"/>
  <c r="I139" i="3" s="1"/>
  <c r="I147" i="3"/>
  <c r="F12" i="3"/>
  <c r="F96" i="3"/>
  <c r="I87" i="3"/>
  <c r="E90" i="3"/>
  <c r="H137" i="3"/>
  <c r="E12" i="3"/>
  <c r="I60" i="3"/>
  <c r="F66" i="3"/>
  <c r="I69" i="3"/>
  <c r="C75" i="3"/>
  <c r="C77" i="3" s="1"/>
  <c r="C79" i="3"/>
  <c r="C90" i="3"/>
  <c r="H110" i="3"/>
  <c r="H112" i="3" s="1"/>
  <c r="E123" i="3"/>
  <c r="C129" i="3"/>
  <c r="C131" i="3" s="1"/>
  <c r="C150" i="3"/>
  <c r="C56" i="3"/>
  <c r="H87" i="3"/>
  <c r="H73" i="3"/>
  <c r="I83" i="3"/>
  <c r="D127" i="3"/>
  <c r="E137" i="3"/>
  <c r="E139" i="3" s="1"/>
  <c r="I46" i="3"/>
  <c r="E48" i="3"/>
  <c r="E50" i="3" s="1"/>
  <c r="I52" i="3"/>
  <c r="J51" i="3" s="1"/>
  <c r="I63" i="3"/>
  <c r="D100" i="3"/>
  <c r="F127" i="3"/>
  <c r="H150" i="3"/>
  <c r="H141" i="3"/>
  <c r="I141" i="3"/>
  <c r="H139" i="3"/>
  <c r="F135" i="3"/>
  <c r="C135" i="3"/>
  <c r="I135" i="3"/>
  <c r="D131" i="3"/>
  <c r="F131" i="3"/>
  <c r="C137" i="3"/>
  <c r="B133" i="3"/>
  <c r="B135" i="3" s="1"/>
  <c r="E133" i="3"/>
  <c r="E135" i="3" s="1"/>
  <c r="B129" i="3"/>
  <c r="B131" i="3" s="1"/>
  <c r="B141" i="3"/>
  <c r="B150" i="3"/>
  <c r="D147" i="3"/>
  <c r="J146" i="3" s="1"/>
  <c r="B117" i="3"/>
  <c r="C117" i="3"/>
  <c r="B108" i="3"/>
  <c r="F108" i="3"/>
  <c r="C104" i="3"/>
  <c r="D106" i="3"/>
  <c r="D108" i="3" s="1"/>
  <c r="I106" i="3"/>
  <c r="I108" i="3" s="1"/>
  <c r="F100" i="3"/>
  <c r="I100" i="3"/>
  <c r="F114" i="3"/>
  <c r="F117" i="3"/>
  <c r="F120" i="3"/>
  <c r="F123" i="3"/>
  <c r="G114" i="3"/>
  <c r="G117" i="3"/>
  <c r="G120" i="3"/>
  <c r="G123" i="3"/>
  <c r="H114" i="3"/>
  <c r="H117" i="3"/>
  <c r="H120" i="3"/>
  <c r="H123" i="3"/>
  <c r="I114" i="3"/>
  <c r="I117" i="3"/>
  <c r="I120" i="3"/>
  <c r="I123" i="3"/>
  <c r="H100" i="3"/>
  <c r="D102" i="3"/>
  <c r="D104" i="3" s="1"/>
  <c r="H106" i="3"/>
  <c r="H108" i="3" s="1"/>
  <c r="D114" i="3"/>
  <c r="D117" i="3"/>
  <c r="D120" i="3"/>
  <c r="D123" i="3"/>
  <c r="I96" i="3"/>
  <c r="D90" i="3"/>
  <c r="I85" i="3"/>
  <c r="E81" i="3"/>
  <c r="F77" i="3"/>
  <c r="D83" i="3"/>
  <c r="D85" i="3" s="1"/>
  <c r="H83" i="3"/>
  <c r="H85" i="3" s="1"/>
  <c r="B79" i="3"/>
  <c r="B81" i="3" s="1"/>
  <c r="D79" i="3"/>
  <c r="D81" i="3" s="1"/>
  <c r="B87" i="3"/>
  <c r="B90" i="3"/>
  <c r="B96" i="3"/>
  <c r="C96" i="3"/>
  <c r="D87" i="3"/>
  <c r="B69" i="3"/>
  <c r="D60" i="3"/>
  <c r="B58" i="3"/>
  <c r="D58" i="3"/>
  <c r="B54" i="3"/>
  <c r="C54" i="3"/>
  <c r="D54" i="3"/>
  <c r="I50" i="3"/>
  <c r="E46" i="3"/>
  <c r="B63" i="3"/>
  <c r="C63" i="3"/>
  <c r="D66" i="3"/>
  <c r="B3" i="3"/>
  <c r="B10" i="3" s="1"/>
  <c r="C3" i="3"/>
  <c r="C16" i="3" s="1"/>
  <c r="D3" i="3"/>
  <c r="D10" i="3" s="1"/>
  <c r="E3" i="3"/>
  <c r="E10" i="3" s="1"/>
  <c r="F3" i="3"/>
  <c r="F7" i="3" s="1"/>
  <c r="G3" i="3"/>
  <c r="H3" i="3"/>
  <c r="I3" i="3"/>
  <c r="L130" i="3" l="1"/>
  <c r="O127" i="3"/>
  <c r="N53" i="3"/>
  <c r="L57" i="3"/>
  <c r="L53" i="3"/>
  <c r="O6" i="3"/>
  <c r="N57" i="3"/>
  <c r="N107" i="3"/>
  <c r="J113" i="3"/>
  <c r="J114" i="3" s="1"/>
  <c r="J24" i="3"/>
  <c r="K24" i="3" s="1"/>
  <c r="M57" i="3"/>
  <c r="J122" i="3"/>
  <c r="J123" i="3" s="1"/>
  <c r="O46" i="3"/>
  <c r="J45" i="3"/>
  <c r="J46" i="3" s="1"/>
  <c r="O77" i="3"/>
  <c r="J147" i="3"/>
  <c r="K146" i="3"/>
  <c r="K45" i="3"/>
  <c r="K51" i="3"/>
  <c r="J52" i="3"/>
  <c r="J54" i="3" s="1"/>
  <c r="O69" i="3"/>
  <c r="J68" i="3"/>
  <c r="K138" i="3"/>
  <c r="M138" i="3"/>
  <c r="L138" i="3"/>
  <c r="N138" i="3"/>
  <c r="J138" i="3"/>
  <c r="O102" i="3"/>
  <c r="O48" i="3"/>
  <c r="J47" i="3"/>
  <c r="O52" i="3"/>
  <c r="J95" i="3"/>
  <c r="O96" i="3"/>
  <c r="O90" i="3"/>
  <c r="J89" i="3"/>
  <c r="J101" i="3"/>
  <c r="H4" i="3"/>
  <c r="C50" i="3"/>
  <c r="C81" i="3"/>
  <c r="J78" i="3"/>
  <c r="O79" i="3"/>
  <c r="J14" i="3"/>
  <c r="K30" i="3"/>
  <c r="M30" i="3"/>
  <c r="N30" i="3"/>
  <c r="J30" i="3"/>
  <c r="L30" i="3"/>
  <c r="M26" i="3"/>
  <c r="N26" i="3"/>
  <c r="K26" i="3"/>
  <c r="L26" i="3"/>
  <c r="J26" i="3"/>
  <c r="O117" i="3"/>
  <c r="J116" i="3"/>
  <c r="I54" i="3"/>
  <c r="O54" i="3" s="1"/>
  <c r="O25" i="3"/>
  <c r="J119" i="3"/>
  <c r="O120" i="3"/>
  <c r="J126" i="3"/>
  <c r="J143" i="3"/>
  <c r="O144" i="3"/>
  <c r="K80" i="3"/>
  <c r="L80" i="3"/>
  <c r="M80" i="3"/>
  <c r="N80" i="3"/>
  <c r="J80" i="3"/>
  <c r="D31" i="3"/>
  <c r="O31" i="3" s="1"/>
  <c r="J28" i="3"/>
  <c r="C112" i="3"/>
  <c r="O110" i="3"/>
  <c r="J109" i="3"/>
  <c r="M111" i="3"/>
  <c r="N111" i="3"/>
  <c r="J111" i="3"/>
  <c r="K111" i="3"/>
  <c r="L111" i="3"/>
  <c r="J86" i="3"/>
  <c r="O87" i="3"/>
  <c r="H16" i="3"/>
  <c r="K76" i="3"/>
  <c r="L76" i="3"/>
  <c r="M76" i="3"/>
  <c r="N76" i="3"/>
  <c r="J76" i="3"/>
  <c r="J140" i="3"/>
  <c r="O141" i="3"/>
  <c r="J132" i="3"/>
  <c r="O133" i="3"/>
  <c r="C108" i="3"/>
  <c r="J105" i="3"/>
  <c r="O106" i="3"/>
  <c r="O27" i="3"/>
  <c r="O104" i="3"/>
  <c r="J149" i="3"/>
  <c r="O150" i="3"/>
  <c r="O100" i="3"/>
  <c r="J99" i="3"/>
  <c r="K84" i="3"/>
  <c r="L84" i="3"/>
  <c r="M84" i="3"/>
  <c r="N84" i="3"/>
  <c r="J84" i="3"/>
  <c r="M22" i="3"/>
  <c r="N22" i="3"/>
  <c r="K22" i="3"/>
  <c r="L22" i="3"/>
  <c r="J22" i="3"/>
  <c r="O63" i="3"/>
  <c r="J62" i="3"/>
  <c r="O131" i="3"/>
  <c r="J128" i="3"/>
  <c r="O129" i="3"/>
  <c r="C85" i="3"/>
  <c r="J82" i="3"/>
  <c r="O83" i="3"/>
  <c r="O29" i="3"/>
  <c r="O147" i="3"/>
  <c r="O60" i="3"/>
  <c r="J59" i="3"/>
  <c r="O135" i="3"/>
  <c r="J74" i="3"/>
  <c r="O75" i="3"/>
  <c r="O123" i="3"/>
  <c r="O66" i="3"/>
  <c r="J65" i="3"/>
  <c r="L49" i="3"/>
  <c r="M49" i="3"/>
  <c r="N49" i="3"/>
  <c r="J49" i="3"/>
  <c r="K49" i="3"/>
  <c r="J92" i="3"/>
  <c r="O93" i="3"/>
  <c r="C139" i="3"/>
  <c r="O137" i="3"/>
  <c r="J136" i="3"/>
  <c r="C58" i="3"/>
  <c r="O56" i="3"/>
  <c r="J55" i="3"/>
  <c r="C7" i="3"/>
  <c r="J72" i="3"/>
  <c r="O73" i="3"/>
  <c r="K134" i="3"/>
  <c r="L134" i="3"/>
  <c r="M134" i="3"/>
  <c r="N134" i="3"/>
  <c r="J134" i="3"/>
  <c r="K14" i="3"/>
  <c r="J15" i="3"/>
  <c r="I16" i="3"/>
  <c r="I7" i="3"/>
  <c r="I13" i="3"/>
  <c r="J8" i="3"/>
  <c r="O9" i="3"/>
  <c r="O15" i="3"/>
  <c r="G4" i="3"/>
  <c r="G10" i="3"/>
  <c r="G7" i="3"/>
  <c r="G13" i="3"/>
  <c r="F4" i="3"/>
  <c r="B4" i="3"/>
  <c r="B16" i="3"/>
  <c r="B7" i="3"/>
  <c r="E7" i="3"/>
  <c r="E16" i="3"/>
  <c r="D4" i="3"/>
  <c r="D16" i="3"/>
  <c r="E13" i="3"/>
  <c r="I10" i="3"/>
  <c r="F10" i="3"/>
  <c r="B13" i="3"/>
  <c r="H7" i="3"/>
  <c r="G16" i="3"/>
  <c r="H13" i="3"/>
  <c r="J11" i="3"/>
  <c r="O12" i="3"/>
  <c r="J5" i="3"/>
  <c r="F16" i="3"/>
  <c r="F13" i="3"/>
  <c r="C13" i="3"/>
  <c r="D7" i="3"/>
  <c r="C10" i="3"/>
  <c r="D13" i="3"/>
  <c r="I4" i="3"/>
  <c r="C4" i="3"/>
  <c r="E4" i="3"/>
  <c r="B20" i="3"/>
  <c r="B21" i="3" s="1"/>
  <c r="B23" i="3" s="1"/>
  <c r="C20" i="3"/>
  <c r="C21" i="3" s="1"/>
  <c r="D20" i="3"/>
  <c r="E20" i="3"/>
  <c r="E21" i="3" s="1"/>
  <c r="E23" i="3" s="1"/>
  <c r="F20" i="3"/>
  <c r="G20" i="3"/>
  <c r="G21" i="3" s="1"/>
  <c r="G23" i="3" s="1"/>
  <c r="H20" i="3"/>
  <c r="I20" i="3"/>
  <c r="B18" i="3"/>
  <c r="C18" i="3"/>
  <c r="D18" i="3"/>
  <c r="E18" i="3"/>
  <c r="F18" i="3"/>
  <c r="F40" i="3" s="1"/>
  <c r="G18" i="3"/>
  <c r="G40" i="3" s="1"/>
  <c r="H18" i="3"/>
  <c r="I18" i="3"/>
  <c r="B25" i="3"/>
  <c r="B29" i="3"/>
  <c r="G36" i="3"/>
  <c r="H36" i="3"/>
  <c r="D42" i="3"/>
  <c r="E42" i="3"/>
  <c r="I42" i="3"/>
  <c r="G1" i="4"/>
  <c r="F1" i="4" s="1"/>
  <c r="E1" i="4" s="1"/>
  <c r="D1" i="4" s="1"/>
  <c r="C1" i="4" s="1"/>
  <c r="B1" i="4" s="1"/>
  <c r="H1" i="4"/>
  <c r="B4" i="4"/>
  <c r="C4" i="4"/>
  <c r="C10" i="4" s="1"/>
  <c r="C12" i="4" s="1"/>
  <c r="D4" i="4"/>
  <c r="D10" i="4" s="1"/>
  <c r="D12" i="4" s="1"/>
  <c r="E4" i="4"/>
  <c r="E10" i="4" s="1"/>
  <c r="E12" i="4" s="1"/>
  <c r="F4" i="4"/>
  <c r="F10" i="4" s="1"/>
  <c r="F12" i="4" s="1"/>
  <c r="G4" i="4"/>
  <c r="H4" i="4"/>
  <c r="I4" i="4"/>
  <c r="I10" i="4" s="1"/>
  <c r="B7" i="4"/>
  <c r="C7" i="4"/>
  <c r="D7" i="4"/>
  <c r="E7" i="4"/>
  <c r="F7" i="4"/>
  <c r="G7" i="4"/>
  <c r="G10" i="4" s="1"/>
  <c r="G12" i="4" s="1"/>
  <c r="H7" i="4"/>
  <c r="H10" i="4" s="1"/>
  <c r="H12" i="4" s="1"/>
  <c r="I7" i="4"/>
  <c r="B10" i="4"/>
  <c r="B12" i="4" s="1"/>
  <c r="B30" i="4"/>
  <c r="B36" i="4" s="1"/>
  <c r="C30" i="4"/>
  <c r="D30" i="4"/>
  <c r="E30" i="4"/>
  <c r="F30" i="4"/>
  <c r="G30" i="4"/>
  <c r="G36" i="4" s="1"/>
  <c r="H30" i="4"/>
  <c r="H36" i="4" s="1"/>
  <c r="I30" i="4"/>
  <c r="C36" i="4"/>
  <c r="D36" i="4"/>
  <c r="E36" i="4"/>
  <c r="F36" i="4"/>
  <c r="I36" i="4"/>
  <c r="B45" i="4"/>
  <c r="C45" i="4"/>
  <c r="D45" i="4"/>
  <c r="E45" i="4"/>
  <c r="F45" i="4"/>
  <c r="G45" i="4"/>
  <c r="H45" i="4"/>
  <c r="I45" i="4"/>
  <c r="I59" i="4" s="1"/>
  <c r="I60" i="4" s="1"/>
  <c r="B58" i="4"/>
  <c r="B59" i="4" s="1"/>
  <c r="C58" i="4"/>
  <c r="D58" i="4"/>
  <c r="E58" i="4"/>
  <c r="F58" i="4"/>
  <c r="G58" i="4"/>
  <c r="G59" i="4" s="1"/>
  <c r="H58" i="4"/>
  <c r="H59" i="4" s="1"/>
  <c r="H60" i="4" s="1"/>
  <c r="I58" i="4"/>
  <c r="C59" i="4"/>
  <c r="C60" i="4" s="1"/>
  <c r="D59" i="4"/>
  <c r="D60" i="4" s="1"/>
  <c r="E59" i="4"/>
  <c r="E60" i="4" s="1"/>
  <c r="F59" i="4"/>
  <c r="F60" i="4" s="1"/>
  <c r="B85" i="4"/>
  <c r="C85" i="4"/>
  <c r="D85" i="4"/>
  <c r="E85" i="4"/>
  <c r="F85" i="4"/>
  <c r="G85" i="4"/>
  <c r="H85" i="4"/>
  <c r="I85" i="4"/>
  <c r="B95" i="4"/>
  <c r="C95" i="4"/>
  <c r="D95" i="4"/>
  <c r="E95" i="4"/>
  <c r="F95" i="4"/>
  <c r="G95" i="4"/>
  <c r="H95" i="4"/>
  <c r="I95" i="4"/>
  <c r="B110" i="4"/>
  <c r="B127" i="4" s="1"/>
  <c r="B134" i="4" s="1"/>
  <c r="B135" i="4" s="1"/>
  <c r="C110" i="4"/>
  <c r="C127" i="4" s="1"/>
  <c r="C134" i="4" s="1"/>
  <c r="C135" i="4" s="1"/>
  <c r="D110" i="4"/>
  <c r="D127" i="4" s="1"/>
  <c r="D134" i="4" s="1"/>
  <c r="D135" i="4" s="1"/>
  <c r="E110" i="4"/>
  <c r="E127" i="4" s="1"/>
  <c r="E134" i="4" s="1"/>
  <c r="E135" i="4" s="1"/>
  <c r="F110" i="4"/>
  <c r="G110" i="4"/>
  <c r="H110" i="4"/>
  <c r="I110" i="4"/>
  <c r="B114" i="4"/>
  <c r="C114" i="4"/>
  <c r="D114" i="4"/>
  <c r="E114" i="4"/>
  <c r="F114" i="4"/>
  <c r="G114" i="4"/>
  <c r="H114" i="4"/>
  <c r="I114" i="4"/>
  <c r="B118" i="4"/>
  <c r="C118" i="4"/>
  <c r="D118" i="4"/>
  <c r="E118" i="4"/>
  <c r="F118" i="4"/>
  <c r="G118" i="4"/>
  <c r="H118" i="4"/>
  <c r="I118" i="4"/>
  <c r="B122" i="4"/>
  <c r="C122" i="4"/>
  <c r="D122" i="4"/>
  <c r="E122" i="4"/>
  <c r="F122" i="4"/>
  <c r="G122" i="4"/>
  <c r="H122" i="4"/>
  <c r="I122" i="4"/>
  <c r="F127" i="4"/>
  <c r="F134" i="4" s="1"/>
  <c r="F135" i="4" s="1"/>
  <c r="G127" i="4"/>
  <c r="G134" i="4" s="1"/>
  <c r="G135" i="4" s="1"/>
  <c r="H127" i="4"/>
  <c r="H134" i="4" s="1"/>
  <c r="H135" i="4" s="1"/>
  <c r="I127" i="4"/>
  <c r="I134" i="4" s="1"/>
  <c r="B128" i="4"/>
  <c r="C128" i="4"/>
  <c r="D128" i="4"/>
  <c r="E128" i="4"/>
  <c r="F128" i="4"/>
  <c r="G128" i="4"/>
  <c r="H128" i="4"/>
  <c r="I128" i="4"/>
  <c r="B142" i="4"/>
  <c r="B145" i="4" s="1"/>
  <c r="B146" i="4" s="1"/>
  <c r="C142" i="4"/>
  <c r="D142" i="4"/>
  <c r="E142" i="4"/>
  <c r="F142" i="4"/>
  <c r="G142" i="4"/>
  <c r="G145" i="4" s="1"/>
  <c r="G146" i="4" s="1"/>
  <c r="H142" i="4"/>
  <c r="H145" i="4" s="1"/>
  <c r="H146" i="4" s="1"/>
  <c r="I142" i="4"/>
  <c r="C145" i="4"/>
  <c r="C146" i="4" s="1"/>
  <c r="D145" i="4"/>
  <c r="E145" i="4"/>
  <c r="F145" i="4"/>
  <c r="I145" i="4"/>
  <c r="B153" i="4"/>
  <c r="B156" i="4" s="1"/>
  <c r="B157" i="4" s="1"/>
  <c r="C153" i="4"/>
  <c r="D153" i="4"/>
  <c r="E153" i="4"/>
  <c r="F153" i="4"/>
  <c r="G153" i="4"/>
  <c r="G156" i="4" s="1"/>
  <c r="G157" i="4" s="1"/>
  <c r="H153" i="4"/>
  <c r="H156" i="4" s="1"/>
  <c r="H157" i="4" s="1"/>
  <c r="I153" i="4"/>
  <c r="C156" i="4"/>
  <c r="C157" i="4" s="1"/>
  <c r="D156" i="4"/>
  <c r="D157" i="4" s="1"/>
  <c r="E156" i="4"/>
  <c r="E157" i="4" s="1"/>
  <c r="F156" i="4"/>
  <c r="F157" i="4" s="1"/>
  <c r="I156" i="4"/>
  <c r="I157" i="4"/>
  <c r="B164" i="4"/>
  <c r="C164" i="4"/>
  <c r="D164" i="4"/>
  <c r="E164" i="4"/>
  <c r="E167" i="4" s="1"/>
  <c r="E168" i="4" s="1"/>
  <c r="F164" i="4"/>
  <c r="G164" i="4"/>
  <c r="G166" i="4" s="1"/>
  <c r="G167" i="4" s="1"/>
  <c r="G168" i="4" s="1"/>
  <c r="H164" i="4"/>
  <c r="H166" i="4" s="1"/>
  <c r="H167" i="4" s="1"/>
  <c r="H168" i="4" s="1"/>
  <c r="I164" i="4"/>
  <c r="C166" i="4"/>
  <c r="C167" i="4" s="1"/>
  <c r="C168" i="4" s="1"/>
  <c r="D166" i="4"/>
  <c r="D167" i="4" s="1"/>
  <c r="D168" i="4" s="1"/>
  <c r="E166" i="4"/>
  <c r="F166" i="4"/>
  <c r="F167" i="4" s="1"/>
  <c r="F168" i="4" s="1"/>
  <c r="I166" i="4"/>
  <c r="I167" i="4"/>
  <c r="I168" i="4" s="1"/>
  <c r="B175" i="4"/>
  <c r="B178" i="4" s="1"/>
  <c r="B179" i="4" s="1"/>
  <c r="C175" i="4"/>
  <c r="C178" i="4" s="1"/>
  <c r="C179" i="4" s="1"/>
  <c r="D175" i="4"/>
  <c r="D178" i="4" s="1"/>
  <c r="D179" i="4" s="1"/>
  <c r="E175" i="4"/>
  <c r="E178" i="4" s="1"/>
  <c r="E179" i="4" s="1"/>
  <c r="F175" i="4"/>
  <c r="F178" i="4" s="1"/>
  <c r="F179" i="4" s="1"/>
  <c r="G175" i="4"/>
  <c r="H175" i="4"/>
  <c r="I175" i="4"/>
  <c r="G178" i="4"/>
  <c r="G179" i="4" s="1"/>
  <c r="H178" i="4"/>
  <c r="H179" i="4" s="1"/>
  <c r="I178" i="4"/>
  <c r="I179" i="4" s="1"/>
  <c r="J182" i="4"/>
  <c r="K182" i="4"/>
  <c r="J183" i="4"/>
  <c r="K183" i="4"/>
  <c r="J184" i="4"/>
  <c r="K184" i="4"/>
  <c r="J185" i="4"/>
  <c r="K185" i="4"/>
  <c r="J186" i="4"/>
  <c r="K186" i="4"/>
  <c r="J187" i="4"/>
  <c r="K187" i="4"/>
  <c r="J188" i="4"/>
  <c r="K188" i="4"/>
  <c r="J189" i="4"/>
  <c r="K189" i="4"/>
  <c r="J190" i="4"/>
  <c r="K190" i="4"/>
  <c r="J191" i="4"/>
  <c r="K191" i="4"/>
  <c r="J192" i="4"/>
  <c r="K192" i="4"/>
  <c r="J193" i="4"/>
  <c r="K193" i="4"/>
  <c r="J194" i="4"/>
  <c r="K194" i="4"/>
  <c r="J195" i="4"/>
  <c r="K195" i="4"/>
  <c r="J196" i="4"/>
  <c r="K196" i="4"/>
  <c r="J197" i="4"/>
  <c r="K197" i="4"/>
  <c r="J198" i="4"/>
  <c r="K198" i="4"/>
  <c r="J199" i="4"/>
  <c r="K199" i="4"/>
  <c r="J200" i="4"/>
  <c r="K200" i="4"/>
  <c r="J201" i="4"/>
  <c r="K201" i="4"/>
  <c r="J202" i="4"/>
  <c r="K202" i="4"/>
  <c r="J203" i="4"/>
  <c r="K203" i="4"/>
  <c r="J204" i="4"/>
  <c r="K204" i="4"/>
  <c r="J205" i="4"/>
  <c r="K205" i="4"/>
  <c r="J206" i="4"/>
  <c r="K206" i="4"/>
  <c r="J1" i="3"/>
  <c r="K1" i="3" s="1"/>
  <c r="L1" i="3" s="1"/>
  <c r="M1" i="3" s="1"/>
  <c r="N1" i="3" s="1"/>
  <c r="H1" i="3"/>
  <c r="G1" i="3" s="1"/>
  <c r="F1" i="3" s="1"/>
  <c r="E1" i="3" s="1"/>
  <c r="D1" i="3" s="1"/>
  <c r="C1" i="3" s="1"/>
  <c r="B1" i="3" s="1"/>
  <c r="K113" i="3" l="1"/>
  <c r="K122" i="3"/>
  <c r="L122" i="3" s="1"/>
  <c r="M122" i="3" s="1"/>
  <c r="N122" i="3" s="1"/>
  <c r="J25" i="3"/>
  <c r="J27" i="3" s="1"/>
  <c r="O16" i="3"/>
  <c r="F21" i="3"/>
  <c r="F23" i="3" s="1"/>
  <c r="K105" i="3"/>
  <c r="J106" i="3"/>
  <c r="J108" i="3" s="1"/>
  <c r="O112" i="3"/>
  <c r="K28" i="3"/>
  <c r="J29" i="3"/>
  <c r="J31" i="3" s="1"/>
  <c r="K101" i="3"/>
  <c r="J102" i="3"/>
  <c r="J104" i="3" s="1"/>
  <c r="O139" i="3"/>
  <c r="O50" i="3"/>
  <c r="J75" i="3"/>
  <c r="J77" i="3" s="1"/>
  <c r="K74" i="3"/>
  <c r="O108" i="3"/>
  <c r="J127" i="3"/>
  <c r="K126" i="3"/>
  <c r="L113" i="3"/>
  <c r="K114" i="3"/>
  <c r="K92" i="3"/>
  <c r="J93" i="3"/>
  <c r="K62" i="3"/>
  <c r="J63" i="3"/>
  <c r="J100" i="3"/>
  <c r="K99" i="3"/>
  <c r="K132" i="3"/>
  <c r="J133" i="3"/>
  <c r="J135" i="3" s="1"/>
  <c r="J87" i="3"/>
  <c r="K86" i="3"/>
  <c r="K89" i="3"/>
  <c r="J90" i="3"/>
  <c r="K119" i="3"/>
  <c r="J120" i="3"/>
  <c r="I21" i="3"/>
  <c r="I23" i="3" s="1"/>
  <c r="J150" i="3"/>
  <c r="K149" i="3"/>
  <c r="L146" i="3"/>
  <c r="K147" i="3"/>
  <c r="J56" i="3"/>
  <c r="J58" i="3" s="1"/>
  <c r="K55" i="3"/>
  <c r="J48" i="3"/>
  <c r="J50" i="3" s="1"/>
  <c r="K47" i="3"/>
  <c r="C23" i="3"/>
  <c r="J60" i="3"/>
  <c r="K59" i="3"/>
  <c r="J141" i="3"/>
  <c r="K140" i="3"/>
  <c r="J96" i="3"/>
  <c r="K95" i="3"/>
  <c r="O58" i="3"/>
  <c r="K65" i="3"/>
  <c r="J66" i="3"/>
  <c r="J83" i="3"/>
  <c r="J85" i="3" s="1"/>
  <c r="K82" i="3"/>
  <c r="L45" i="3"/>
  <c r="K46" i="3"/>
  <c r="J69" i="3"/>
  <c r="K68" i="3"/>
  <c r="O7" i="3"/>
  <c r="J117" i="3"/>
  <c r="K116" i="3"/>
  <c r="K123" i="3"/>
  <c r="J137" i="3"/>
  <c r="J139" i="3" s="1"/>
  <c r="K136" i="3"/>
  <c r="O85" i="3"/>
  <c r="J144" i="3"/>
  <c r="K143" i="3"/>
  <c r="K78" i="3"/>
  <c r="J79" i="3"/>
  <c r="J81" i="3" s="1"/>
  <c r="K128" i="3"/>
  <c r="J129" i="3"/>
  <c r="J131" i="3" s="1"/>
  <c r="K72" i="3"/>
  <c r="J73" i="3"/>
  <c r="L51" i="3"/>
  <c r="K52" i="3"/>
  <c r="K54" i="3" s="1"/>
  <c r="J110" i="3"/>
  <c r="J112" i="3" s="1"/>
  <c r="K109" i="3"/>
  <c r="O81" i="3"/>
  <c r="L24" i="3"/>
  <c r="K25" i="3"/>
  <c r="K27" i="3" s="1"/>
  <c r="L123" i="3"/>
  <c r="H97" i="3"/>
  <c r="H61" i="3"/>
  <c r="H124" i="3"/>
  <c r="H142" i="3"/>
  <c r="H118" i="3"/>
  <c r="H145" i="3"/>
  <c r="H70" i="3"/>
  <c r="H88" i="3"/>
  <c r="H64" i="3"/>
  <c r="H121" i="3"/>
  <c r="H91" i="3"/>
  <c r="H94" i="3"/>
  <c r="H148" i="3"/>
  <c r="H115" i="3"/>
  <c r="H67" i="3"/>
  <c r="H151" i="3"/>
  <c r="D21" i="3"/>
  <c r="D23" i="3" s="1"/>
  <c r="J6" i="3"/>
  <c r="K5" i="3"/>
  <c r="G88" i="3"/>
  <c r="G70" i="3"/>
  <c r="G97" i="3"/>
  <c r="G148" i="3"/>
  <c r="G61" i="3"/>
  <c r="G124" i="3"/>
  <c r="G115" i="3"/>
  <c r="G142" i="3"/>
  <c r="G118" i="3"/>
  <c r="G67" i="3"/>
  <c r="G145" i="3"/>
  <c r="G151" i="3"/>
  <c r="G64" i="3"/>
  <c r="G94" i="3"/>
  <c r="G121" i="3"/>
  <c r="G91" i="3"/>
  <c r="F43" i="3"/>
  <c r="F91" i="3"/>
  <c r="F115" i="3"/>
  <c r="F70" i="3"/>
  <c r="F148" i="3"/>
  <c r="F67" i="3"/>
  <c r="F97" i="3"/>
  <c r="F61" i="3"/>
  <c r="F151" i="3"/>
  <c r="F145" i="3"/>
  <c r="F142" i="3"/>
  <c r="F94" i="3"/>
  <c r="F124" i="3"/>
  <c r="F118" i="3"/>
  <c r="F64" i="3"/>
  <c r="F121" i="3"/>
  <c r="F88" i="3"/>
  <c r="J12" i="3"/>
  <c r="K11" i="3"/>
  <c r="E115" i="3"/>
  <c r="E124" i="3"/>
  <c r="E118" i="3"/>
  <c r="E94" i="3"/>
  <c r="E97" i="3"/>
  <c r="E121" i="3"/>
  <c r="E142" i="3"/>
  <c r="E61" i="3"/>
  <c r="E145" i="3"/>
  <c r="E64" i="3"/>
  <c r="E70" i="3"/>
  <c r="E148" i="3"/>
  <c r="E151" i="3"/>
  <c r="E67" i="3"/>
  <c r="E88" i="3"/>
  <c r="E91" i="3"/>
  <c r="D67" i="3"/>
  <c r="D124" i="3"/>
  <c r="D148" i="3"/>
  <c r="D142" i="3"/>
  <c r="D88" i="3"/>
  <c r="D91" i="3"/>
  <c r="D61" i="3"/>
  <c r="D151" i="3"/>
  <c r="D70" i="3"/>
  <c r="D94" i="3"/>
  <c r="D121" i="3"/>
  <c r="D118" i="3"/>
  <c r="D97" i="3"/>
  <c r="D115" i="3"/>
  <c r="D145" i="3"/>
  <c r="D64" i="3"/>
  <c r="K8" i="3"/>
  <c r="J9" i="3"/>
  <c r="O13" i="3"/>
  <c r="L14" i="3"/>
  <c r="K15" i="3"/>
  <c r="I19" i="3"/>
  <c r="I94" i="3"/>
  <c r="I70" i="3"/>
  <c r="I121" i="3"/>
  <c r="I142" i="3"/>
  <c r="I91" i="3"/>
  <c r="I115" i="3"/>
  <c r="I151" i="3"/>
  <c r="I88" i="3"/>
  <c r="I97" i="3"/>
  <c r="I148" i="3"/>
  <c r="I64" i="3"/>
  <c r="I124" i="3"/>
  <c r="I67" i="3"/>
  <c r="I145" i="3"/>
  <c r="I118" i="3"/>
  <c r="I61" i="3"/>
  <c r="B19" i="3"/>
  <c r="B124" i="3"/>
  <c r="B67" i="3"/>
  <c r="B94" i="3"/>
  <c r="B91" i="3"/>
  <c r="B151" i="3"/>
  <c r="B115" i="3"/>
  <c r="B64" i="3"/>
  <c r="B88" i="3"/>
  <c r="B142" i="3"/>
  <c r="B148" i="3"/>
  <c r="B121" i="3"/>
  <c r="B97" i="3"/>
  <c r="B145" i="3"/>
  <c r="B70" i="3"/>
  <c r="B118" i="3"/>
  <c r="B61" i="3"/>
  <c r="C124" i="3"/>
  <c r="C97" i="3"/>
  <c r="C145" i="3"/>
  <c r="C148" i="3"/>
  <c r="C61" i="3"/>
  <c r="C64" i="3"/>
  <c r="C151" i="3"/>
  <c r="C88" i="3"/>
  <c r="C70" i="3"/>
  <c r="C91" i="3"/>
  <c r="C118" i="3"/>
  <c r="C121" i="3"/>
  <c r="C94" i="3"/>
  <c r="C115" i="3"/>
  <c r="C142" i="3"/>
  <c r="C67" i="3"/>
  <c r="E37" i="3"/>
  <c r="O10" i="3"/>
  <c r="H21" i="3"/>
  <c r="H23" i="3" s="1"/>
  <c r="H34" i="3"/>
  <c r="C42" i="3"/>
  <c r="O4" i="3"/>
  <c r="D43" i="3"/>
  <c r="F42" i="3"/>
  <c r="I43" i="3"/>
  <c r="B42" i="3"/>
  <c r="I36" i="3"/>
  <c r="C34" i="3"/>
  <c r="B27" i="3"/>
  <c r="I40" i="3"/>
  <c r="F37" i="3"/>
  <c r="H40" i="3"/>
  <c r="G37" i="3"/>
  <c r="F36" i="3"/>
  <c r="B31" i="3"/>
  <c r="I39" i="3"/>
  <c r="B33" i="3"/>
  <c r="C19" i="3"/>
  <c r="H43" i="3"/>
  <c r="H19" i="3"/>
  <c r="B43" i="3"/>
  <c r="G43" i="3"/>
  <c r="G19" i="3"/>
  <c r="H37" i="3"/>
  <c r="E43" i="3"/>
  <c r="C40" i="3"/>
  <c r="B40" i="3"/>
  <c r="F19" i="3"/>
  <c r="E40" i="3"/>
  <c r="E19" i="3"/>
  <c r="D40" i="3"/>
  <c r="D37" i="3"/>
  <c r="C37" i="3"/>
  <c r="B37" i="3"/>
  <c r="I37" i="3"/>
  <c r="H39" i="3"/>
  <c r="E36" i="3"/>
  <c r="D19" i="3"/>
  <c r="C43" i="3"/>
  <c r="G39" i="3"/>
  <c r="C36" i="3"/>
  <c r="H42" i="3"/>
  <c r="E39" i="3"/>
  <c r="B36" i="3"/>
  <c r="G42" i="3"/>
  <c r="D39" i="3"/>
  <c r="C39" i="3"/>
  <c r="D36" i="3"/>
  <c r="F39" i="3"/>
  <c r="B39" i="3"/>
  <c r="G60" i="4"/>
  <c r="I12" i="4"/>
  <c r="I146" i="4"/>
  <c r="F15" i="4"/>
  <c r="F64" i="4"/>
  <c r="F76" i="4" s="1"/>
  <c r="F97" i="4" s="1"/>
  <c r="F99" i="4" s="1"/>
  <c r="F100" i="4" s="1"/>
  <c r="F14" i="4"/>
  <c r="F20" i="4"/>
  <c r="E15" i="4"/>
  <c r="E64" i="4"/>
  <c r="E76" i="4" s="1"/>
  <c r="E97" i="4" s="1"/>
  <c r="E99" i="4" s="1"/>
  <c r="E100" i="4" s="1"/>
  <c r="E14" i="4"/>
  <c r="E20" i="4"/>
  <c r="B14" i="4"/>
  <c r="B64" i="4"/>
  <c r="B76" i="4" s="1"/>
  <c r="B97" i="4" s="1"/>
  <c r="B99" i="4" s="1"/>
  <c r="B100" i="4" s="1"/>
  <c r="B15" i="4"/>
  <c r="B20" i="4" s="1"/>
  <c r="B60" i="4"/>
  <c r="H64" i="4"/>
  <c r="H76" i="4" s="1"/>
  <c r="H97" i="4" s="1"/>
  <c r="H99" i="4" s="1"/>
  <c r="H20" i="4"/>
  <c r="D64" i="4"/>
  <c r="D76" i="4" s="1"/>
  <c r="D97" i="4" s="1"/>
  <c r="D99" i="4" s="1"/>
  <c r="D100" i="4" s="1"/>
  <c r="D14" i="4"/>
  <c r="D15" i="4"/>
  <c r="D20" i="4" s="1"/>
  <c r="F146" i="4"/>
  <c r="G15" i="4"/>
  <c r="G20" i="4" s="1"/>
  <c r="G64" i="4"/>
  <c r="G76" i="4" s="1"/>
  <c r="G97" i="4" s="1"/>
  <c r="G99" i="4" s="1"/>
  <c r="G100" i="4" s="1"/>
  <c r="G14" i="4"/>
  <c r="C64" i="4"/>
  <c r="C76" i="4" s="1"/>
  <c r="C97" i="4" s="1"/>
  <c r="C99" i="4" s="1"/>
  <c r="C100" i="4" s="1"/>
  <c r="C14" i="4"/>
  <c r="C15" i="4"/>
  <c r="C20" i="4" s="1"/>
  <c r="E146" i="4"/>
  <c r="D146" i="4"/>
  <c r="B166" i="4"/>
  <c r="B167" i="4" s="1"/>
  <c r="B168" i="4" s="1"/>
  <c r="L55" i="3" l="1"/>
  <c r="K56" i="3"/>
  <c r="K58" i="3" s="1"/>
  <c r="O121" i="3"/>
  <c r="L78" i="3"/>
  <c r="K79" i="3"/>
  <c r="K81" i="3" s="1"/>
  <c r="L82" i="3"/>
  <c r="K83" i="3"/>
  <c r="K85" i="3" s="1"/>
  <c r="L140" i="3"/>
  <c r="K141" i="3"/>
  <c r="L86" i="3"/>
  <c r="K87" i="3"/>
  <c r="M51" i="3"/>
  <c r="L52" i="3"/>
  <c r="L54" i="3" s="1"/>
  <c r="M45" i="3"/>
  <c r="L46" i="3"/>
  <c r="L119" i="3"/>
  <c r="K120" i="3"/>
  <c r="L92" i="3"/>
  <c r="K93" i="3"/>
  <c r="L126" i="3"/>
  <c r="K127" i="3"/>
  <c r="O43" i="3"/>
  <c r="O40" i="3"/>
  <c r="O118" i="3"/>
  <c r="M24" i="3"/>
  <c r="L25" i="3"/>
  <c r="L27" i="3" s="1"/>
  <c r="O97" i="3"/>
  <c r="L89" i="3"/>
  <c r="K90" i="3"/>
  <c r="O94" i="3"/>
  <c r="L143" i="3"/>
  <c r="K144" i="3"/>
  <c r="O70" i="3"/>
  <c r="L116" i="3"/>
  <c r="K117" i="3"/>
  <c r="L95" i="3"/>
  <c r="K96" i="3"/>
  <c r="M113" i="3"/>
  <c r="L114" i="3"/>
  <c r="O124" i="3"/>
  <c r="O42" i="3"/>
  <c r="J41" i="3"/>
  <c r="L101" i="3"/>
  <c r="K102" i="3"/>
  <c r="K104" i="3" s="1"/>
  <c r="M146" i="3"/>
  <c r="L147" i="3"/>
  <c r="L109" i="3"/>
  <c r="K110" i="3"/>
  <c r="K112" i="3" s="1"/>
  <c r="L65" i="3"/>
  <c r="K66" i="3"/>
  <c r="L28" i="3"/>
  <c r="K29" i="3"/>
  <c r="K31" i="3" s="1"/>
  <c r="O64" i="3"/>
  <c r="O21" i="3"/>
  <c r="O36" i="3"/>
  <c r="J35" i="3"/>
  <c r="O91" i="3"/>
  <c r="L74" i="3"/>
  <c r="K75" i="3"/>
  <c r="K77" i="3" s="1"/>
  <c r="K60" i="3"/>
  <c r="L59" i="3"/>
  <c r="L99" i="3"/>
  <c r="K100" i="3"/>
  <c r="O151" i="3"/>
  <c r="L149" i="3"/>
  <c r="K150" i="3"/>
  <c r="O61" i="3"/>
  <c r="J20" i="3"/>
  <c r="K63" i="3"/>
  <c r="L62" i="3"/>
  <c r="O115" i="3"/>
  <c r="O37" i="3"/>
  <c r="L136" i="3"/>
  <c r="K137" i="3"/>
  <c r="K139" i="3" s="1"/>
  <c r="K69" i="3"/>
  <c r="L68" i="3"/>
  <c r="O67" i="3"/>
  <c r="O148" i="3"/>
  <c r="O23" i="3"/>
  <c r="L72" i="3"/>
  <c r="K73" i="3"/>
  <c r="L132" i="3"/>
  <c r="K133" i="3"/>
  <c r="K135" i="3" s="1"/>
  <c r="J38" i="3"/>
  <c r="O39" i="3"/>
  <c r="O88" i="3"/>
  <c r="J18" i="3"/>
  <c r="O142" i="3"/>
  <c r="O145" i="3"/>
  <c r="L128" i="3"/>
  <c r="K129" i="3"/>
  <c r="K131" i="3" s="1"/>
  <c r="L47" i="3"/>
  <c r="K48" i="3"/>
  <c r="K50" i="3" s="1"/>
  <c r="L105" i="3"/>
  <c r="K106" i="3"/>
  <c r="K108" i="3" s="1"/>
  <c r="M123" i="3"/>
  <c r="M14" i="3"/>
  <c r="L15" i="3"/>
  <c r="L5" i="3"/>
  <c r="K6" i="3"/>
  <c r="K12" i="3"/>
  <c r="L11" i="3"/>
  <c r="L8" i="3"/>
  <c r="K9" i="3"/>
  <c r="O19" i="3"/>
  <c r="C33" i="3"/>
  <c r="B34" i="3"/>
  <c r="I33" i="3"/>
  <c r="I34" i="3"/>
  <c r="D33" i="3"/>
  <c r="D34" i="3"/>
  <c r="E33" i="3"/>
  <c r="E34" i="3"/>
  <c r="F33" i="3"/>
  <c r="F34" i="3"/>
  <c r="G33" i="3"/>
  <c r="G34" i="3"/>
  <c r="H33" i="3"/>
  <c r="I98" i="4"/>
  <c r="H100" i="4"/>
  <c r="I64" i="4"/>
  <c r="I76" i="4" s="1"/>
  <c r="I97" i="4" s="1"/>
  <c r="I99" i="4" s="1"/>
  <c r="I100" i="4" s="1"/>
  <c r="I20" i="4"/>
  <c r="J3" i="3"/>
  <c r="J4" i="3" s="1"/>
  <c r="K3" i="3"/>
  <c r="K7" i="3" s="1"/>
  <c r="O34" i="3" l="1"/>
  <c r="M92" i="3"/>
  <c r="L93" i="3"/>
  <c r="M109" i="3"/>
  <c r="L110" i="3"/>
  <c r="L112" i="3" s="1"/>
  <c r="N24" i="3"/>
  <c r="N25" i="3" s="1"/>
  <c r="N27" i="3" s="1"/>
  <c r="M25" i="3"/>
  <c r="M27" i="3" s="1"/>
  <c r="J19" i="3"/>
  <c r="K18" i="3"/>
  <c r="J115" i="3"/>
  <c r="J148" i="3"/>
  <c r="J124" i="3"/>
  <c r="J94" i="3"/>
  <c r="J91" i="3"/>
  <c r="J121" i="3"/>
  <c r="J97" i="3"/>
  <c r="J67" i="3"/>
  <c r="J64" i="3"/>
  <c r="J70" i="3"/>
  <c r="J61" i="3"/>
  <c r="J151" i="3"/>
  <c r="J118" i="3"/>
  <c r="J142" i="3"/>
  <c r="J145" i="3"/>
  <c r="J88" i="3"/>
  <c r="M149" i="3"/>
  <c r="L150" i="3"/>
  <c r="K35" i="3"/>
  <c r="J36" i="3"/>
  <c r="J37" i="3"/>
  <c r="M143" i="3"/>
  <c r="L144" i="3"/>
  <c r="N113" i="3"/>
  <c r="M114" i="3"/>
  <c r="M62" i="3"/>
  <c r="L63" i="3"/>
  <c r="M68" i="3"/>
  <c r="L69" i="3"/>
  <c r="N45" i="3"/>
  <c r="N46" i="3" s="1"/>
  <c r="M46" i="3"/>
  <c r="M47" i="3"/>
  <c r="L48" i="3"/>
  <c r="L50" i="3" s="1"/>
  <c r="M89" i="3"/>
  <c r="L90" i="3"/>
  <c r="M119" i="3"/>
  <c r="L120" i="3"/>
  <c r="M105" i="3"/>
  <c r="L106" i="3"/>
  <c r="L108" i="3" s="1"/>
  <c r="J40" i="3"/>
  <c r="K38" i="3"/>
  <c r="J39" i="3"/>
  <c r="N146" i="3"/>
  <c r="M147" i="3"/>
  <c r="K20" i="3"/>
  <c r="J21" i="3"/>
  <c r="J23" i="3" s="1"/>
  <c r="M78" i="3"/>
  <c r="L79" i="3"/>
  <c r="L81" i="3" s="1"/>
  <c r="M101" i="3"/>
  <c r="L102" i="3"/>
  <c r="L104" i="3" s="1"/>
  <c r="M128" i="3"/>
  <c r="L129" i="3"/>
  <c r="L131" i="3" s="1"/>
  <c r="M136" i="3"/>
  <c r="L137" i="3"/>
  <c r="L139" i="3" s="1"/>
  <c r="K41" i="3"/>
  <c r="J42" i="3"/>
  <c r="J43" i="3"/>
  <c r="M116" i="3"/>
  <c r="L117" i="3"/>
  <c r="M126" i="3"/>
  <c r="L127" i="3"/>
  <c r="M72" i="3"/>
  <c r="L73" i="3"/>
  <c r="M86" i="3"/>
  <c r="L87" i="3"/>
  <c r="M140" i="3"/>
  <c r="L141" i="3"/>
  <c r="J32" i="3"/>
  <c r="O33" i="3"/>
  <c r="M82" i="3"/>
  <c r="L83" i="3"/>
  <c r="L85" i="3" s="1"/>
  <c r="M99" i="3"/>
  <c r="L100" i="3"/>
  <c r="M95" i="3"/>
  <c r="L96" i="3"/>
  <c r="M59" i="3"/>
  <c r="L60" i="3"/>
  <c r="N51" i="3"/>
  <c r="N52" i="3" s="1"/>
  <c r="N54" i="3" s="1"/>
  <c r="M52" i="3"/>
  <c r="M54" i="3" s="1"/>
  <c r="M132" i="3"/>
  <c r="L133" i="3"/>
  <c r="L135" i="3" s="1"/>
  <c r="M28" i="3"/>
  <c r="L29" i="3"/>
  <c r="L31" i="3" s="1"/>
  <c r="M74" i="3"/>
  <c r="L75" i="3"/>
  <c r="L77" i="3" s="1"/>
  <c r="M65" i="3"/>
  <c r="L66" i="3"/>
  <c r="M55" i="3"/>
  <c r="L56" i="3"/>
  <c r="L58" i="3" s="1"/>
  <c r="N123" i="3"/>
  <c r="K13" i="3"/>
  <c r="K4" i="3"/>
  <c r="K16" i="3"/>
  <c r="J16" i="3"/>
  <c r="J7" i="3"/>
  <c r="J10" i="3"/>
  <c r="J13" i="3"/>
  <c r="K10" i="3"/>
  <c r="M8" i="3"/>
  <c r="L9" i="3"/>
  <c r="L3" i="3"/>
  <c r="L12" i="3"/>
  <c r="M11" i="3"/>
  <c r="L6" i="3"/>
  <c r="M5" i="3"/>
  <c r="N14" i="3"/>
  <c r="M15" i="3"/>
  <c r="N65" i="3" l="1"/>
  <c r="M66" i="3"/>
  <c r="L41" i="3"/>
  <c r="K42" i="3"/>
  <c r="K43" i="3"/>
  <c r="N89" i="3"/>
  <c r="M90" i="3"/>
  <c r="N147" i="3"/>
  <c r="N114" i="3"/>
  <c r="N74" i="3"/>
  <c r="N75" i="3" s="1"/>
  <c r="N77" i="3" s="1"/>
  <c r="M75" i="3"/>
  <c r="M77" i="3" s="1"/>
  <c r="N95" i="3"/>
  <c r="M96" i="3"/>
  <c r="N86" i="3"/>
  <c r="M87" i="3"/>
  <c r="N136" i="3"/>
  <c r="N137" i="3" s="1"/>
  <c r="N139" i="3" s="1"/>
  <c r="M137" i="3"/>
  <c r="M139" i="3" s="1"/>
  <c r="N47" i="3"/>
  <c r="N48" i="3" s="1"/>
  <c r="N50" i="3" s="1"/>
  <c r="M48" i="3"/>
  <c r="M50" i="3" s="1"/>
  <c r="N28" i="3"/>
  <c r="N29" i="3" s="1"/>
  <c r="N31" i="3" s="1"/>
  <c r="M29" i="3"/>
  <c r="M31" i="3" s="1"/>
  <c r="N72" i="3"/>
  <c r="N73" i="3" s="1"/>
  <c r="M73" i="3"/>
  <c r="N82" i="3"/>
  <c r="N83" i="3" s="1"/>
  <c r="N85" i="3" s="1"/>
  <c r="M83" i="3"/>
  <c r="M85" i="3" s="1"/>
  <c r="N101" i="3"/>
  <c r="N102" i="3" s="1"/>
  <c r="N104" i="3" s="1"/>
  <c r="M102" i="3"/>
  <c r="M104" i="3" s="1"/>
  <c r="N105" i="3"/>
  <c r="N106" i="3" s="1"/>
  <c r="N108" i="3" s="1"/>
  <c r="M106" i="3"/>
  <c r="M108" i="3" s="1"/>
  <c r="N68" i="3"/>
  <c r="M69" i="3"/>
  <c r="N116" i="3"/>
  <c r="M117" i="3"/>
  <c r="N62" i="3"/>
  <c r="M63" i="3"/>
  <c r="N149" i="3"/>
  <c r="M150" i="3"/>
  <c r="L38" i="3"/>
  <c r="K39" i="3"/>
  <c r="K40" i="3"/>
  <c r="L18" i="3"/>
  <c r="K19" i="3"/>
  <c r="K115" i="3"/>
  <c r="K124" i="3"/>
  <c r="K148" i="3"/>
  <c r="K70" i="3"/>
  <c r="K97" i="3"/>
  <c r="K94" i="3"/>
  <c r="K67" i="3"/>
  <c r="K88" i="3"/>
  <c r="K61" i="3"/>
  <c r="K118" i="3"/>
  <c r="K64" i="3"/>
  <c r="K91" i="3"/>
  <c r="K121" i="3"/>
  <c r="K142" i="3"/>
  <c r="K145" i="3"/>
  <c r="K151" i="3"/>
  <c r="N99" i="3"/>
  <c r="N100" i="3" s="1"/>
  <c r="M100" i="3"/>
  <c r="N128" i="3"/>
  <c r="N129" i="3" s="1"/>
  <c r="N131" i="3" s="1"/>
  <c r="M129" i="3"/>
  <c r="M131" i="3" s="1"/>
  <c r="N143" i="3"/>
  <c r="M144" i="3"/>
  <c r="N132" i="3"/>
  <c r="N133" i="3" s="1"/>
  <c r="N135" i="3" s="1"/>
  <c r="M133" i="3"/>
  <c r="M135" i="3" s="1"/>
  <c r="N126" i="3"/>
  <c r="N127" i="3" s="1"/>
  <c r="M127" i="3"/>
  <c r="L35" i="3"/>
  <c r="K37" i="3"/>
  <c r="K36" i="3"/>
  <c r="K32" i="3"/>
  <c r="J33" i="3"/>
  <c r="J34" i="3"/>
  <c r="N78" i="3"/>
  <c r="N79" i="3" s="1"/>
  <c r="N81" i="3" s="1"/>
  <c r="M79" i="3"/>
  <c r="M81" i="3" s="1"/>
  <c r="N109" i="3"/>
  <c r="N110" i="3" s="1"/>
  <c r="N112" i="3" s="1"/>
  <c r="M110" i="3"/>
  <c r="M112" i="3" s="1"/>
  <c r="N55" i="3"/>
  <c r="N56" i="3" s="1"/>
  <c r="N58" i="3" s="1"/>
  <c r="M56" i="3"/>
  <c r="M58" i="3" s="1"/>
  <c r="N119" i="3"/>
  <c r="M120" i="3"/>
  <c r="K21" i="3"/>
  <c r="K23" i="3" s="1"/>
  <c r="L20" i="3"/>
  <c r="N59" i="3"/>
  <c r="M60" i="3"/>
  <c r="N140" i="3"/>
  <c r="M141" i="3"/>
  <c r="N92" i="3"/>
  <c r="M93" i="3"/>
  <c r="M3" i="3"/>
  <c r="M10" i="3" s="1"/>
  <c r="L4" i="3"/>
  <c r="L16" i="3"/>
  <c r="L10" i="3"/>
  <c r="L13" i="3"/>
  <c r="N8" i="3"/>
  <c r="M9" i="3"/>
  <c r="N15" i="3"/>
  <c r="L7" i="3"/>
  <c r="N11" i="3"/>
  <c r="M12" i="3"/>
  <c r="M6" i="3"/>
  <c r="N5" i="3"/>
  <c r="M7" i="3" l="1"/>
  <c r="M13" i="3"/>
  <c r="M38" i="3"/>
  <c r="L39" i="3"/>
  <c r="L40" i="3"/>
  <c r="M20" i="3"/>
  <c r="L21" i="3"/>
  <c r="L23" i="3" s="1"/>
  <c r="N69" i="3"/>
  <c r="L32" i="3"/>
  <c r="K33" i="3"/>
  <c r="K34" i="3"/>
  <c r="N150" i="3"/>
  <c r="N120" i="3"/>
  <c r="N96" i="3"/>
  <c r="L19" i="3"/>
  <c r="L124" i="3"/>
  <c r="M18" i="3"/>
  <c r="L148" i="3"/>
  <c r="L115" i="3"/>
  <c r="L91" i="3"/>
  <c r="L67" i="3"/>
  <c r="L142" i="3"/>
  <c r="L94" i="3"/>
  <c r="L64" i="3"/>
  <c r="L151" i="3"/>
  <c r="L118" i="3"/>
  <c r="L70" i="3"/>
  <c r="L61" i="3"/>
  <c r="L121" i="3"/>
  <c r="L145" i="3"/>
  <c r="L88" i="3"/>
  <c r="L97" i="3"/>
  <c r="N117" i="3"/>
  <c r="N87" i="3"/>
  <c r="N141" i="3"/>
  <c r="M35" i="3"/>
  <c r="L37" i="3"/>
  <c r="L36" i="3"/>
  <c r="N93" i="3"/>
  <c r="N90" i="3"/>
  <c r="N63" i="3"/>
  <c r="M41" i="3"/>
  <c r="L43" i="3"/>
  <c r="L42" i="3"/>
  <c r="N60" i="3"/>
  <c r="N144" i="3"/>
  <c r="N66" i="3"/>
  <c r="N12" i="3"/>
  <c r="N9" i="3"/>
  <c r="N6" i="3"/>
  <c r="M4" i="3"/>
  <c r="M16" i="3"/>
  <c r="N3" i="3"/>
  <c r="N41" i="3" l="1"/>
  <c r="M43" i="3"/>
  <c r="M42" i="3"/>
  <c r="L34" i="3"/>
  <c r="L33" i="3"/>
  <c r="M32" i="3"/>
  <c r="M124" i="3"/>
  <c r="N18" i="3"/>
  <c r="M19" i="3"/>
  <c r="M115" i="3"/>
  <c r="M148" i="3"/>
  <c r="M70" i="3"/>
  <c r="M61" i="3"/>
  <c r="M142" i="3"/>
  <c r="M91" i="3"/>
  <c r="M118" i="3"/>
  <c r="M64" i="3"/>
  <c r="M151" i="3"/>
  <c r="M67" i="3"/>
  <c r="M145" i="3"/>
  <c r="M97" i="3"/>
  <c r="M88" i="3"/>
  <c r="M94" i="3"/>
  <c r="M121" i="3"/>
  <c r="N35" i="3"/>
  <c r="M37" i="3"/>
  <c r="M36" i="3"/>
  <c r="N20" i="3"/>
  <c r="N21" i="3" s="1"/>
  <c r="N23" i="3" s="1"/>
  <c r="M21" i="3"/>
  <c r="M23" i="3" s="1"/>
  <c r="N38" i="3"/>
  <c r="M39" i="3"/>
  <c r="M40" i="3"/>
  <c r="N4" i="3"/>
  <c r="N16" i="3"/>
  <c r="N7" i="3"/>
  <c r="N10" i="3"/>
  <c r="N13" i="3"/>
  <c r="N19" i="3" l="1"/>
  <c r="N124" i="3"/>
  <c r="N115" i="3"/>
  <c r="N148" i="3"/>
  <c r="N121" i="3"/>
  <c r="N64" i="3"/>
  <c r="N61" i="3"/>
  <c r="N67" i="3"/>
  <c r="N118" i="3"/>
  <c r="N88" i="3"/>
  <c r="N97" i="3"/>
  <c r="N142" i="3"/>
  <c r="N145" i="3"/>
  <c r="N94" i="3"/>
  <c r="N91" i="3"/>
  <c r="N70" i="3"/>
  <c r="N151" i="3"/>
  <c r="N40" i="3"/>
  <c r="N39" i="3"/>
  <c r="N32" i="3"/>
  <c r="M34" i="3"/>
  <c r="M33" i="3"/>
  <c r="N36" i="3"/>
  <c r="N37" i="3"/>
  <c r="N42" i="3"/>
  <c r="N43" i="3"/>
  <c r="N33" i="3" l="1"/>
  <c r="N34"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author>
  </authors>
  <commentList>
    <comment ref="A166" authorId="0" shapeId="0" xr:uid="{5F9B17E6-4B89-4730-BB67-696AEDB10AB0}">
      <text>
        <r>
          <rPr>
            <b/>
            <sz val="9"/>
            <color indexed="81"/>
            <rFont val="Tahoma"/>
            <family val="2"/>
          </rPr>
          <t>Dell:</t>
        </r>
        <r>
          <rPr>
            <sz val="9"/>
            <color indexed="81"/>
            <rFont val="Tahoma"/>
            <family val="2"/>
          </rPr>
          <t xml:space="preserve">
Kept as balancing figure, since the reported segmental breakdowns and the cahsflow numbers have a small difference which cannot be traced back.</t>
        </r>
      </text>
    </comment>
  </commentList>
</comments>
</file>

<file path=xl/sharedStrings.xml><?xml version="1.0" encoding="utf-8"?>
<sst xmlns="http://schemas.openxmlformats.org/spreadsheetml/2006/main" count="367" uniqueCount="156">
  <si>
    <t>CONSOLIDATED BALANCE SHEETS</t>
  </si>
  <si>
    <t>CONSOLIDATED STATEMENTS OF CASH FLOWS</t>
  </si>
  <si>
    <t>Check (Reported diluted EPS-(Net income/diluted no. of shares)</t>
  </si>
  <si>
    <t xml:space="preserve"> Check (total assets - total labilities and equity)</t>
  </si>
  <si>
    <t>Gross profit</t>
  </si>
  <si>
    <t>Other (income) expense, net</t>
  </si>
  <si>
    <t>Basic</t>
  </si>
  <si>
    <t>Diluted</t>
  </si>
  <si>
    <t>Net earnings per share:</t>
  </si>
  <si>
    <t>Average shares outstanding:</t>
  </si>
  <si>
    <t>Total current assets</t>
  </si>
  <si>
    <t>Accounts payable</t>
  </si>
  <si>
    <t>Accrued liabilities</t>
  </si>
  <si>
    <t>Total current liabilities</t>
  </si>
  <si>
    <t>Additions to property, plant and equipment</t>
  </si>
  <si>
    <t>(Link Net income figures from income statement)</t>
  </si>
  <si>
    <t>Repurchase of common stock</t>
  </si>
  <si>
    <t>Cash paid during the year for:</t>
  </si>
  <si>
    <t>Income taxes</t>
  </si>
  <si>
    <t xml:space="preserve"> Check (cash at eop - cash in balance sheet)</t>
  </si>
  <si>
    <t>If there are new line items mentioned in the older reports, feel free to insert new rows for them, however ensure that these rows are taken in to account for the formulas</t>
  </si>
  <si>
    <t>Instructions</t>
  </si>
  <si>
    <t>Demand creation expense</t>
  </si>
  <si>
    <t>Operating overhead expense</t>
  </si>
  <si>
    <t>Total selling and administrative expense</t>
  </si>
  <si>
    <t>Interest expense (income), net</t>
  </si>
  <si>
    <t>Income before income taxes</t>
  </si>
  <si>
    <t>Income tax expense</t>
  </si>
  <si>
    <t>Revenues</t>
  </si>
  <si>
    <t>Cost of sales</t>
  </si>
  <si>
    <t>NET INCOME</t>
  </si>
  <si>
    <t>ASSETS</t>
  </si>
  <si>
    <t>Current assets:</t>
  </si>
  <si>
    <t>Cash and equivalents</t>
  </si>
  <si>
    <t>Short-term investments</t>
  </si>
  <si>
    <t>Accounts receivable, net</t>
  </si>
  <si>
    <t>Inventories</t>
  </si>
  <si>
    <t>Prepaid expenses and other current assets</t>
  </si>
  <si>
    <t>Property, plant and equipment, net</t>
  </si>
  <si>
    <t>Operating lease right-of-use assets, net</t>
  </si>
  <si>
    <t>Identifiable intangible assets, net</t>
  </si>
  <si>
    <t>Goodwill</t>
  </si>
  <si>
    <t>Deferred income taxes and other assets</t>
  </si>
  <si>
    <t>TOTAL ASSETS</t>
  </si>
  <si>
    <t>LIABILITIES AND SHAREHOLDERS' EQUITY</t>
  </si>
  <si>
    <t>Current liabilities:</t>
  </si>
  <si>
    <t>Current portion of long-term debt</t>
  </si>
  <si>
    <t>Notes payable</t>
  </si>
  <si>
    <t>Current portion of operating lease liabilities</t>
  </si>
  <si>
    <t>Income taxes payable</t>
  </si>
  <si>
    <t>Long-term debt</t>
  </si>
  <si>
    <t>Operating lease liabilities</t>
  </si>
  <si>
    <t>Deferred income taxes and other liabilities</t>
  </si>
  <si>
    <t>Commitments and contingencies (Note 18)</t>
  </si>
  <si>
    <t>Redeemable preferred stock</t>
  </si>
  <si>
    <t>Shareholders' equity:</t>
  </si>
  <si>
    <t>Common stock at stated value:</t>
  </si>
  <si>
    <t>Class A convertible — 305 and 305 shares outstanding</t>
  </si>
  <si>
    <t>Class B — 1,266 and 1,273 shares outstanding</t>
  </si>
  <si>
    <t>Capital in excess of stated value</t>
  </si>
  <si>
    <t>Accumulated other comprehensive income (loss)</t>
  </si>
  <si>
    <t>Retained earnings (deficit)</t>
  </si>
  <si>
    <t>Total shareholders' equity</t>
  </si>
  <si>
    <t>TOTAL LIABILITIES AND SHAREHOLDERS' EQUITY</t>
  </si>
  <si>
    <t>Cash provided (used) by operations:</t>
  </si>
  <si>
    <t>Net income</t>
  </si>
  <si>
    <t>Adjustments to reconcile net income to net cash provided (used) by operations:</t>
  </si>
  <si>
    <t>Depreciation</t>
  </si>
  <si>
    <t>Deferred income taxes</t>
  </si>
  <si>
    <t>Stock-based compensation</t>
  </si>
  <si>
    <t>Amortization, impairment and other</t>
  </si>
  <si>
    <t>Net foreign currency adjustments</t>
  </si>
  <si>
    <t>Changes in certain working capital components and other assets and liabilities:</t>
  </si>
  <si>
    <t>(Increase) decrease in accounts receivable</t>
  </si>
  <si>
    <t>(Increase) decrease in inventories</t>
  </si>
  <si>
    <t>Cash provided (used) by operations</t>
  </si>
  <si>
    <t>Cash provided (used) by investing activities:</t>
  </si>
  <si>
    <t>Purchases of short-term investments</t>
  </si>
  <si>
    <t>Maturities of short-term investments</t>
  </si>
  <si>
    <t>Sales of short-term investments</t>
  </si>
  <si>
    <t>Other investing activities</t>
  </si>
  <si>
    <t>Cash provided (used) by investing activities</t>
  </si>
  <si>
    <t>Cash provided (used) by financing activities:</t>
  </si>
  <si>
    <t>Proceeds from borrowings, net of debt issuance costs</t>
  </si>
  <si>
    <t>Increase (decrease) in notes payable, net</t>
  </si>
  <si>
    <t>Repayment of borrowings</t>
  </si>
  <si>
    <t>Proceeds from exercise of stock options and other stock issuances</t>
  </si>
  <si>
    <t>Dividends — common and preferred</t>
  </si>
  <si>
    <t>Other financing activities</t>
  </si>
  <si>
    <t>Cash provided (used) by financing activities</t>
  </si>
  <si>
    <t>Effect of exchange rate changes on cash and equivalents</t>
  </si>
  <si>
    <t>Net increase (decrease) in cash and equivalents</t>
  </si>
  <si>
    <t>Cash and equivalents, beginning of year</t>
  </si>
  <si>
    <t>CASH AND EQUIVALENTS, END OF YEAR</t>
  </si>
  <si>
    <t>Interest, net of capitalized interest</t>
  </si>
  <si>
    <t>Non-cash additions to property, plant and equipment</t>
  </si>
  <si>
    <t>Dividends declared and not paid</t>
  </si>
  <si>
    <t>Increase (decrease) in accounts payable, accrued liabilities, operating lease liabilities and other current and non-current liabilities</t>
  </si>
  <si>
    <t>(Increase) decrease in prepaid expenses, operating lease right-of-use assets and other current and non-current assets</t>
  </si>
  <si>
    <t>Segmental Breakdowns</t>
  </si>
  <si>
    <t>North America</t>
  </si>
  <si>
    <t>Europe, Middle East &amp; Africa</t>
  </si>
  <si>
    <t>Greater China</t>
  </si>
  <si>
    <t>TOTAL NIKE BRAND</t>
  </si>
  <si>
    <t>Converse</t>
  </si>
  <si>
    <t>TOTAL NIKE, INC. REVENUES</t>
  </si>
  <si>
    <t>Asia Pacific &amp; Latin America</t>
  </si>
  <si>
    <t>Global Brand Divisions</t>
  </si>
  <si>
    <t>Corporate</t>
  </si>
  <si>
    <t>Revenue:</t>
  </si>
  <si>
    <t>EBIT:</t>
  </si>
  <si>
    <t xml:space="preserve"> Check</t>
  </si>
  <si>
    <t>TOTAL NIKE, INC. EBIT</t>
  </si>
  <si>
    <t>Footwear</t>
  </si>
  <si>
    <t>Apparel</t>
  </si>
  <si>
    <t>Equipment</t>
  </si>
  <si>
    <r>
      <rPr>
        <b/>
        <sz val="16"/>
        <color theme="0"/>
        <rFont val="Calibri"/>
        <family val="2"/>
        <scheme val="minor"/>
      </rPr>
      <t>NIKE, INC.</t>
    </r>
    <r>
      <rPr>
        <b/>
        <sz val="20"/>
        <color theme="0"/>
        <rFont val="Calibri"/>
        <family val="2"/>
        <scheme val="minor"/>
      </rPr>
      <t xml:space="preserve">
</t>
    </r>
    <r>
      <rPr>
        <sz val="11"/>
        <color theme="0"/>
        <rFont val="Calibri"/>
        <family val="2"/>
        <scheme val="minor"/>
      </rPr>
      <t>(Dollars and Shares in Millions Except Per Share Amounts)</t>
    </r>
  </si>
  <si>
    <t>PROPERTY, PLANT AND EQUIPMENT, NET</t>
  </si>
  <si>
    <t>Asia Pacific &amp; Latin America(1)</t>
  </si>
  <si>
    <t>Total NIKE Brand</t>
  </si>
  <si>
    <t>TOTAL PROPERTY, PLANT AND EQUIPMENT, NET</t>
  </si>
  <si>
    <t>Other</t>
  </si>
  <si>
    <t>ADDITIONS TO PROPERTY, PLANT AND EQUIPMENT</t>
  </si>
  <si>
    <t>TOTAL ADDITIONS TO PROPERTY, PLANT AND EQUIPMENT</t>
  </si>
  <si>
    <t>DEPRECIATION</t>
  </si>
  <si>
    <t>TOTAL DEPRECIATION</t>
  </si>
  <si>
    <t>Revenue Drivers</t>
  </si>
  <si>
    <t>Group Totals</t>
  </si>
  <si>
    <t>Growth %</t>
  </si>
  <si>
    <t>EBITDA</t>
  </si>
  <si>
    <t>Margin %</t>
  </si>
  <si>
    <t>D&amp;A</t>
  </si>
  <si>
    <t>As a  % of revenue</t>
  </si>
  <si>
    <t>EBIT</t>
  </si>
  <si>
    <t>Capex</t>
  </si>
  <si>
    <t>Revenue</t>
  </si>
  <si>
    <t>Organic growth %</t>
  </si>
  <si>
    <t>Currency impact %</t>
  </si>
  <si>
    <t>Group Revenue</t>
  </si>
  <si>
    <t>Build the segmental revenue model in the "Segmental forecast" sheet in accordance to the example provided with all the calculations</t>
  </si>
  <si>
    <t>Note that the revenue growth is the add up of Organic growth + Currency impact</t>
  </si>
  <si>
    <t>Submission time is 3 days from the day the task was given to you</t>
  </si>
  <si>
    <t>Median Growth</t>
  </si>
  <si>
    <t>Average Growth</t>
  </si>
  <si>
    <t>Organic revenue growth + currency exchange impact</t>
  </si>
  <si>
    <t>Supplemental disclosure of cash flow information</t>
  </si>
  <si>
    <t>Excess tax benefits form share-based payment arrangements</t>
  </si>
  <si>
    <t>Disposals of property, plant and equipment</t>
  </si>
  <si>
    <t>Investments in reverse repurchase agreements</t>
  </si>
  <si>
    <t>Europe, Middle East, &amp; Africa</t>
  </si>
  <si>
    <t>Average Growth (2016-2022)</t>
  </si>
  <si>
    <t>Historical Average</t>
  </si>
  <si>
    <t xml:space="preserve">(Note: Both Global Brand Divisions and Corporate business segments were calculated and were found to be unusable. </t>
  </si>
  <si>
    <t>Conservative Average Growth (Excluding 2020-2021)</t>
  </si>
  <si>
    <t>[Note: The Conservative Average Growth Rate was chosen as a more accurate reflection of future projected growth due to the volatility of 2020-2021 (height of Covid-19) skewing historical rates.]</t>
  </si>
  <si>
    <t xml:space="preserve">    Useful data could not be derived from historical trends for either segment due to extreme volatility in values.)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</si>
</sst>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_(&quot;$&quot;* #,##0.00_);_(&quot;$&quot;* \(#,##0.00\);_(&quot;$&quot;* &quot;-&quot;??_);_(@_)"/>
    <numFmt numFmtId="165" formatCode="_(* #,##0.00_);_(* \(#,##0.00\);_(* &quot;-&quot;??_);_(@_)"/>
    <numFmt numFmtId="166" formatCode="_(* #,##0_);_(* \(#,##0\);_(* &quot;-&quot;??_);_(@_)"/>
    <numFmt numFmtId="167" formatCode="0.0%"/>
    <numFmt numFmtId="168" formatCode="_(* #,##0.0_);_(* \(#,##0.0\);_(* &quot;-&quot;??_);_(@_)"/>
  </numFmts>
  <fonts count="18"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20"/>
      <color theme="0"/>
      <name val="Calibri"/>
      <family val="2"/>
      <scheme val="minor"/>
    </font>
    <font>
      <b/>
      <sz val="11"/>
      <color rgb="FFFF0000"/>
      <name val="Calibri"/>
      <family val="2"/>
      <scheme val="minor"/>
    </font>
    <font>
      <b/>
      <sz val="11"/>
      <color theme="0"/>
      <name val="Calibri"/>
      <family val="2"/>
      <scheme val="minor"/>
    </font>
    <font>
      <b/>
      <sz val="16"/>
      <color theme="0"/>
      <name val="Calibri"/>
      <family val="2"/>
      <scheme val="minor"/>
    </font>
    <font>
      <b/>
      <sz val="18"/>
      <color theme="0"/>
      <name val="Calibri"/>
      <family val="2"/>
      <scheme val="minor"/>
    </font>
    <font>
      <sz val="9"/>
      <color indexed="81"/>
      <name val="Tahoma"/>
      <family val="2"/>
    </font>
    <font>
      <b/>
      <sz val="9"/>
      <color indexed="81"/>
      <name val="Tahoma"/>
      <family val="2"/>
    </font>
    <font>
      <i/>
      <sz val="10"/>
      <color theme="1"/>
      <name val="Calibri"/>
      <family val="2"/>
      <scheme val="minor"/>
    </font>
    <font>
      <b/>
      <i/>
      <sz val="10"/>
      <color theme="1"/>
      <name val="Calibri"/>
      <family val="2"/>
      <scheme val="minor"/>
    </font>
    <font>
      <i/>
      <sz val="9"/>
      <color theme="1"/>
      <name val="Calibri"/>
      <family val="2"/>
      <scheme val="minor"/>
    </font>
    <font>
      <sz val="11"/>
      <name val="Calibri"/>
      <family val="2"/>
      <scheme val="minor"/>
    </font>
    <font>
      <i/>
      <sz val="11"/>
      <name val="Calibri"/>
      <family val="2"/>
      <scheme val="minor"/>
    </font>
    <font>
      <i/>
      <sz val="11"/>
      <color theme="1"/>
      <name val="Calibri"/>
      <family val="2"/>
      <scheme val="minor"/>
    </font>
    <font>
      <b/>
      <i/>
      <sz val="11"/>
      <color theme="1"/>
      <name val="Calibri"/>
      <family val="2"/>
      <scheme val="minor"/>
    </font>
  </fonts>
  <fills count="11">
    <fill>
      <patternFill patternType="none"/>
    </fill>
    <fill>
      <patternFill patternType="gray125"/>
    </fill>
    <fill>
      <patternFill patternType="solid">
        <fgColor rgb="FF002060"/>
        <bgColor indexed="64"/>
      </patternFill>
    </fill>
    <fill>
      <patternFill patternType="solid">
        <fgColor theme="3" tint="0.59999389629810485"/>
        <bgColor indexed="64"/>
      </patternFill>
    </fill>
    <fill>
      <patternFill patternType="solid">
        <fgColor theme="4"/>
      </patternFill>
    </fill>
    <fill>
      <patternFill patternType="solid">
        <fgColor theme="4" tint="0.39997558519241921"/>
        <bgColor indexed="65"/>
      </patternFill>
    </fill>
    <fill>
      <patternFill patternType="solid">
        <fgColor theme="4" tint="0.39997558519241921"/>
        <bgColor indexed="64"/>
      </patternFill>
    </fill>
    <fill>
      <patternFill patternType="solid">
        <fgColor theme="3"/>
        <bgColor indexed="64"/>
      </patternFill>
    </fill>
    <fill>
      <patternFill patternType="solid">
        <fgColor theme="4"/>
        <bgColor indexed="64"/>
      </patternFill>
    </fill>
    <fill>
      <patternFill patternType="solid">
        <fgColor theme="5" tint="-0.249977111117893"/>
        <bgColor indexed="64"/>
      </patternFill>
    </fill>
    <fill>
      <patternFill patternType="solid">
        <fgColor theme="7" tint="0.39997558519241921"/>
        <bgColor indexed="64"/>
      </patternFill>
    </fill>
  </fills>
  <borders count="6">
    <border>
      <left/>
      <right/>
      <top/>
      <bottom/>
      <diagonal/>
    </border>
    <border>
      <left/>
      <right/>
      <top style="thin">
        <color indexed="64"/>
      </top>
      <bottom/>
      <diagonal/>
    </border>
    <border>
      <left/>
      <right/>
      <top style="thin">
        <color indexed="64"/>
      </top>
      <bottom style="double">
        <color indexed="64"/>
      </bottom>
      <diagonal/>
    </border>
    <border>
      <left/>
      <right/>
      <top/>
      <bottom style="thin">
        <color indexed="64"/>
      </bottom>
      <diagonal/>
    </border>
    <border>
      <left/>
      <right/>
      <top style="thin">
        <color indexed="64"/>
      </top>
      <bottom style="thin">
        <color indexed="64"/>
      </bottom>
      <diagonal/>
    </border>
    <border>
      <left style="thin">
        <color indexed="64"/>
      </left>
      <right/>
      <top/>
      <bottom/>
      <diagonal/>
    </border>
  </borders>
  <cellStyleXfs count="7">
    <xf numFmtId="0" fontId="0" fillId="0" borderId="0"/>
    <xf numFmtId="165"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3" fillId="4" borderId="0" applyNumberFormat="0" applyBorder="0" applyAlignment="0" applyProtection="0"/>
    <xf numFmtId="0" fontId="3" fillId="5" borderId="0" applyNumberFormat="0" applyBorder="0" applyAlignment="0" applyProtection="0"/>
    <xf numFmtId="164" fontId="1" fillId="0" borderId="0" applyFont="0" applyFill="0" applyBorder="0" applyAlignment="0" applyProtection="0"/>
  </cellStyleXfs>
  <cellXfs count="97">
    <xf numFmtId="0" fontId="0" fillId="0" borderId="0" xfId="0"/>
    <xf numFmtId="0" fontId="2" fillId="0" borderId="0" xfId="0" applyFont="1"/>
    <xf numFmtId="0" fontId="0" fillId="0" borderId="0" xfId="0" applyAlignment="1">
      <alignment horizontal="left" indent="1"/>
    </xf>
    <xf numFmtId="166" fontId="0" fillId="0" borderId="0" xfId="1" applyNumberFormat="1" applyFont="1"/>
    <xf numFmtId="0" fontId="2" fillId="0" borderId="1" xfId="0" applyFont="1" applyBorder="1"/>
    <xf numFmtId="166" fontId="2" fillId="0" borderId="1" xfId="1" applyNumberFormat="1" applyFont="1" applyBorder="1"/>
    <xf numFmtId="0" fontId="2" fillId="0" borderId="2" xfId="0" applyFont="1" applyBorder="1"/>
    <xf numFmtId="166" fontId="2" fillId="0" borderId="2" xfId="1" applyNumberFormat="1" applyFont="1" applyBorder="1"/>
    <xf numFmtId="3" fontId="0" fillId="0" borderId="0" xfId="0" applyNumberFormat="1"/>
    <xf numFmtId="166" fontId="2" fillId="0" borderId="0" xfId="1" applyNumberFormat="1" applyFont="1"/>
    <xf numFmtId="0" fontId="2" fillId="0" borderId="0" xfId="0" applyFont="1" applyAlignment="1">
      <alignment horizontal="left" indent="1"/>
    </xf>
    <xf numFmtId="0" fontId="0" fillId="0" borderId="0" xfId="0" applyAlignment="1">
      <alignment horizontal="left" indent="2"/>
    </xf>
    <xf numFmtId="0" fontId="5" fillId="0" borderId="0" xfId="0" applyFont="1"/>
    <xf numFmtId="166" fontId="5" fillId="0" borderId="0" xfId="0" applyNumberFormat="1" applyFont="1"/>
    <xf numFmtId="0" fontId="2" fillId="3" borderId="0" xfId="0" applyFont="1" applyFill="1" applyAlignment="1">
      <alignment horizontal="center"/>
    </xf>
    <xf numFmtId="0" fontId="4" fillId="2" borderId="0" xfId="0" applyFont="1" applyFill="1" applyAlignment="1">
      <alignment vertical="center" wrapText="1"/>
    </xf>
    <xf numFmtId="0" fontId="6" fillId="2" borderId="0" xfId="0" applyFont="1" applyFill="1" applyAlignment="1">
      <alignment horizontal="right"/>
    </xf>
    <xf numFmtId="0" fontId="0" fillId="0" borderId="0" xfId="0" applyAlignment="1">
      <alignment horizontal="left" indent="3"/>
    </xf>
    <xf numFmtId="0" fontId="8" fillId="2" borderId="0" xfId="0" applyFont="1" applyFill="1" applyAlignment="1">
      <alignment wrapText="1"/>
    </xf>
    <xf numFmtId="0" fontId="0" fillId="0" borderId="0" xfId="0" applyAlignment="1">
      <alignment wrapText="1"/>
    </xf>
    <xf numFmtId="0" fontId="0" fillId="0" borderId="0" xfId="0" applyAlignment="1">
      <alignment horizontal="left" wrapText="1" indent="1"/>
    </xf>
    <xf numFmtId="166" fontId="0" fillId="0" borderId="1" xfId="1" applyNumberFormat="1" applyFont="1" applyBorder="1"/>
    <xf numFmtId="0" fontId="0" fillId="0" borderId="1" xfId="0" applyBorder="1" applyAlignment="1">
      <alignment horizontal="left" indent="1"/>
    </xf>
    <xf numFmtId="0" fontId="0" fillId="0" borderId="3" xfId="0" applyBorder="1"/>
    <xf numFmtId="166" fontId="0" fillId="0" borderId="3" xfId="1" applyNumberFormat="1" applyFont="1" applyBorder="1"/>
    <xf numFmtId="0" fontId="2" fillId="0" borderId="4" xfId="0" applyFont="1" applyBorder="1" applyAlignment="1">
      <alignment horizontal="left"/>
    </xf>
    <xf numFmtId="166" fontId="2" fillId="0" borderId="4" xfId="1" applyNumberFormat="1" applyFont="1" applyBorder="1"/>
    <xf numFmtId="0" fontId="2" fillId="0" borderId="4" xfId="0" applyFont="1" applyBorder="1"/>
    <xf numFmtId="0" fontId="2" fillId="0" borderId="0" xfId="0" applyFont="1" applyAlignment="1">
      <alignment horizontal="left"/>
    </xf>
    <xf numFmtId="0" fontId="11" fillId="0" borderId="0" xfId="0" applyFont="1" applyAlignment="1">
      <alignment horizontal="left" indent="1"/>
    </xf>
    <xf numFmtId="167" fontId="11" fillId="0" borderId="0" xfId="2" applyNumberFormat="1" applyFont="1"/>
    <xf numFmtId="0" fontId="11" fillId="0" borderId="0" xfId="0" applyFont="1" applyAlignment="1">
      <alignment horizontal="left" indent="2"/>
    </xf>
    <xf numFmtId="0" fontId="12" fillId="0" borderId="2" xfId="0" applyFont="1" applyBorder="1"/>
    <xf numFmtId="0" fontId="12" fillId="0" borderId="0" xfId="0" applyFont="1" applyAlignment="1">
      <alignment horizontal="left" indent="1"/>
    </xf>
    <xf numFmtId="167" fontId="12" fillId="0" borderId="0" xfId="2" applyNumberFormat="1" applyFont="1"/>
    <xf numFmtId="167" fontId="12" fillId="0" borderId="2" xfId="2" applyNumberFormat="1" applyFont="1" applyBorder="1"/>
    <xf numFmtId="167" fontId="12" fillId="0" borderId="1" xfId="2" applyNumberFormat="1" applyFont="1" applyBorder="1"/>
    <xf numFmtId="0" fontId="0" fillId="0" borderId="0" xfId="0" applyAlignment="1">
      <alignment horizontal="left" wrapText="1"/>
    </xf>
    <xf numFmtId="166" fontId="2" fillId="0" borderId="0" xfId="1" applyNumberFormat="1" applyFont="1" applyBorder="1"/>
    <xf numFmtId="166" fontId="13" fillId="0" borderId="0" xfId="1" applyNumberFormat="1" applyFont="1" applyBorder="1" applyAlignment="1">
      <alignment horizontal="left" indent="1"/>
    </xf>
    <xf numFmtId="166" fontId="13" fillId="0" borderId="0" xfId="1" applyNumberFormat="1" applyFont="1" applyAlignment="1">
      <alignment horizontal="left" indent="2"/>
    </xf>
    <xf numFmtId="166" fontId="0" fillId="0" borderId="0" xfId="1" applyNumberFormat="1" applyFont="1" applyAlignment="1">
      <alignment horizontal="left" indent="1"/>
    </xf>
    <xf numFmtId="166" fontId="13" fillId="0" borderId="0" xfId="1" applyNumberFormat="1" applyFont="1" applyAlignment="1">
      <alignment horizontal="left" indent="1"/>
    </xf>
    <xf numFmtId="166" fontId="2" fillId="0" borderId="0" xfId="0" applyNumberFormat="1" applyFont="1"/>
    <xf numFmtId="167" fontId="2" fillId="0" borderId="0" xfId="0" applyNumberFormat="1" applyFont="1" applyAlignment="1">
      <alignment horizontal="center"/>
    </xf>
    <xf numFmtId="167" fontId="2" fillId="0" borderId="5" xfId="2" applyNumberFormat="1" applyFont="1" applyBorder="1" applyAlignment="1">
      <alignment horizontal="center"/>
    </xf>
    <xf numFmtId="0" fontId="12" fillId="0" borderId="1" xfId="0" applyFont="1" applyBorder="1"/>
    <xf numFmtId="0" fontId="2" fillId="0" borderId="0" xfId="0" applyFont="1" applyAlignment="1">
      <alignment horizontal="center" wrapText="1"/>
    </xf>
    <xf numFmtId="0" fontId="2" fillId="0" borderId="5" xfId="0" applyFont="1" applyBorder="1" applyAlignment="1">
      <alignment horizontal="center" wrapText="1"/>
    </xf>
    <xf numFmtId="0" fontId="0" fillId="0" borderId="2" xfId="0" applyBorder="1"/>
    <xf numFmtId="166" fontId="0" fillId="0" borderId="0" xfId="0" applyNumberFormat="1"/>
    <xf numFmtId="10" fontId="2" fillId="0" borderId="0" xfId="2" applyNumberFormat="1" applyFont="1"/>
    <xf numFmtId="0" fontId="14" fillId="0" borderId="0" xfId="0" applyFont="1"/>
    <xf numFmtId="0" fontId="15" fillId="0" borderId="0" xfId="0" applyFont="1"/>
    <xf numFmtId="0" fontId="0" fillId="0" borderId="0" xfId="0" applyAlignment="1">
      <alignment horizontal="left" wrapText="1" indent="2"/>
    </xf>
    <xf numFmtId="0" fontId="16" fillId="0" borderId="0" xfId="0" applyFont="1" applyAlignment="1">
      <alignment horizontal="left" indent="1"/>
    </xf>
    <xf numFmtId="0" fontId="16" fillId="0" borderId="0" xfId="0" applyFont="1" applyAlignment="1">
      <alignment horizontal="left" indent="2"/>
    </xf>
    <xf numFmtId="168" fontId="0" fillId="0" borderId="0" xfId="1" applyNumberFormat="1" applyFont="1"/>
    <xf numFmtId="164" fontId="0" fillId="0" borderId="0" xfId="6" applyFont="1"/>
    <xf numFmtId="10" fontId="2" fillId="0" borderId="0" xfId="2" applyNumberFormat="1" applyFont="1" applyFill="1" applyBorder="1"/>
    <xf numFmtId="167" fontId="16" fillId="0" borderId="0" xfId="2" applyNumberFormat="1" applyFont="1" applyAlignment="1">
      <alignment horizontal="right"/>
    </xf>
    <xf numFmtId="0" fontId="2" fillId="7" borderId="0" xfId="0" applyFont="1" applyFill="1"/>
    <xf numFmtId="0" fontId="2" fillId="6" borderId="0" xfId="0" applyFont="1" applyFill="1" applyAlignment="1">
      <alignment horizontal="right"/>
    </xf>
    <xf numFmtId="167" fontId="16" fillId="0" borderId="0" xfId="2" applyNumberFormat="1" applyFont="1"/>
    <xf numFmtId="1" fontId="2" fillId="0" borderId="0" xfId="0" applyNumberFormat="1" applyFont="1"/>
    <xf numFmtId="166" fontId="6" fillId="8" borderId="0" xfId="4" applyNumberFormat="1" applyFont="1" applyFill="1" applyBorder="1" applyAlignment="1">
      <alignment horizontal="left"/>
    </xf>
    <xf numFmtId="166" fontId="2" fillId="8" borderId="0" xfId="5" applyNumberFormat="1" applyFont="1" applyFill="1"/>
    <xf numFmtId="166" fontId="6" fillId="8" borderId="0" xfId="5" applyNumberFormat="1" applyFont="1" applyFill="1"/>
    <xf numFmtId="166" fontId="2" fillId="0" borderId="0" xfId="1" applyNumberFormat="1" applyFont="1" applyAlignment="1">
      <alignment horizontal="right"/>
    </xf>
    <xf numFmtId="0" fontId="2" fillId="0" borderId="0" xfId="0" applyFont="1" applyAlignment="1">
      <alignment horizontal="right"/>
    </xf>
    <xf numFmtId="166" fontId="1" fillId="0" borderId="0" xfId="1" applyNumberFormat="1" applyFont="1"/>
    <xf numFmtId="167" fontId="1" fillId="0" borderId="0" xfId="2" applyNumberFormat="1" applyFont="1" applyAlignment="1">
      <alignment horizontal="right"/>
    </xf>
    <xf numFmtId="166" fontId="1" fillId="0" borderId="0" xfId="1" applyNumberFormat="1" applyFont="1" applyAlignment="1">
      <alignment horizontal="right"/>
    </xf>
    <xf numFmtId="0" fontId="1" fillId="0" borderId="0" xfId="0" applyFont="1" applyAlignment="1">
      <alignment horizontal="right"/>
    </xf>
    <xf numFmtId="167" fontId="1" fillId="0" borderId="0" xfId="0" applyNumberFormat="1" applyFont="1"/>
    <xf numFmtId="167" fontId="16" fillId="0" borderId="0" xfId="0" applyNumberFormat="1" applyFont="1"/>
    <xf numFmtId="0" fontId="2" fillId="7" borderId="5" xfId="0" applyFont="1" applyFill="1" applyBorder="1"/>
    <xf numFmtId="166" fontId="2" fillId="0" borderId="5" xfId="0" applyNumberFormat="1" applyFont="1" applyBorder="1"/>
    <xf numFmtId="167" fontId="16" fillId="0" borderId="5" xfId="2" applyNumberFormat="1" applyFont="1" applyBorder="1" applyAlignment="1">
      <alignment horizontal="right"/>
    </xf>
    <xf numFmtId="167" fontId="16" fillId="0" borderId="5" xfId="2" applyNumberFormat="1" applyFont="1" applyBorder="1"/>
    <xf numFmtId="1" fontId="2" fillId="0" borderId="5" xfId="0" applyNumberFormat="1" applyFont="1" applyBorder="1"/>
    <xf numFmtId="167" fontId="16" fillId="0" borderId="5" xfId="0" applyNumberFormat="1" applyFont="1" applyBorder="1"/>
    <xf numFmtId="167" fontId="1" fillId="0" borderId="5" xfId="0" applyNumberFormat="1" applyFont="1" applyBorder="1"/>
    <xf numFmtId="0" fontId="2" fillId="6" borderId="5" xfId="0" applyFont="1" applyFill="1" applyBorder="1" applyAlignment="1">
      <alignment horizontal="right"/>
    </xf>
    <xf numFmtId="0" fontId="1" fillId="0" borderId="0" xfId="0" applyFont="1"/>
    <xf numFmtId="0" fontId="2" fillId="0" borderId="5" xfId="0" applyFont="1" applyBorder="1" applyAlignment="1">
      <alignment vertical="center"/>
    </xf>
    <xf numFmtId="167" fontId="2" fillId="0" borderId="5" xfId="0" applyNumberFormat="1" applyFont="1" applyBorder="1" applyAlignment="1">
      <alignment horizontal="center"/>
    </xf>
    <xf numFmtId="0" fontId="2" fillId="9" borderId="5" xfId="0" applyFont="1" applyFill="1" applyBorder="1"/>
    <xf numFmtId="0" fontId="2" fillId="9" borderId="0" xfId="0" applyFont="1" applyFill="1"/>
    <xf numFmtId="0" fontId="2" fillId="10" borderId="5" xfId="0" applyFont="1" applyFill="1" applyBorder="1" applyAlignment="1">
      <alignment horizontal="center" wrapText="1"/>
    </xf>
    <xf numFmtId="0" fontId="2" fillId="10" borderId="0" xfId="0" applyFont="1" applyFill="1" applyAlignment="1">
      <alignment horizontal="center" wrapText="1"/>
    </xf>
    <xf numFmtId="166" fontId="17" fillId="0" borderId="0" xfId="1" applyNumberFormat="1" applyFont="1" applyAlignment="1">
      <alignment horizontal="left" indent="1"/>
    </xf>
    <xf numFmtId="0" fontId="16" fillId="0" borderId="0" xfId="0" applyFont="1"/>
    <xf numFmtId="0" fontId="17" fillId="0" borderId="0" xfId="0" applyFont="1"/>
    <xf numFmtId="0" fontId="6" fillId="9" borderId="5" xfId="0" applyFont="1" applyFill="1" applyBorder="1" applyAlignment="1">
      <alignment horizontal="center"/>
    </xf>
    <xf numFmtId="0" fontId="6" fillId="9" borderId="0" xfId="0" applyFont="1" applyFill="1" applyAlignment="1">
      <alignment horizontal="center"/>
    </xf>
    <xf numFmtId="0" fontId="17" fillId="0" borderId="0" xfId="0" applyFont="1" applyAlignment="1">
      <alignment horizontal="center" wrapText="1"/>
    </xf>
  </cellXfs>
  <cellStyles count="7">
    <cellStyle name="60% - Accent1" xfId="5" builtinId="32"/>
    <cellStyle name="Accent1" xfId="4" builtinId="29"/>
    <cellStyle name="Comma" xfId="1" builtinId="3"/>
    <cellStyle name="Comma 2" xfId="3" xr:uid="{00000000-0005-0000-0000-000003000000}"/>
    <cellStyle name="Currency" xfId="6" builtinId="4"/>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7216140</xdr:colOff>
      <xdr:row>11</xdr:row>
      <xdr:rowOff>83820</xdr:rowOff>
    </xdr:from>
    <xdr:to>
      <xdr:col>3</xdr:col>
      <xdr:colOff>464820</xdr:colOff>
      <xdr:row>21</xdr:row>
      <xdr:rowOff>129540</xdr:rowOff>
    </xdr:to>
    <xdr:grpSp>
      <xdr:nvGrpSpPr>
        <xdr:cNvPr id="14" name="Group 13">
          <a:extLst>
            <a:ext uri="{FF2B5EF4-FFF2-40B4-BE49-F238E27FC236}">
              <a16:creationId xmlns:a16="http://schemas.microsoft.com/office/drawing/2014/main" id="{00000000-0008-0000-0000-00000E000000}"/>
            </a:ext>
          </a:extLst>
        </xdr:cNvPr>
        <xdr:cNvGrpSpPr/>
      </xdr:nvGrpSpPr>
      <xdr:grpSpPr>
        <a:xfrm>
          <a:off x="7216140" y="2284095"/>
          <a:ext cx="6212205" cy="1950720"/>
          <a:chOff x="487680" y="2049780"/>
          <a:chExt cx="6545580" cy="1874520"/>
        </a:xfrm>
      </xdr:grpSpPr>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4061460" y="325374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Organic growth rate</a:t>
            </a:r>
            <a:r>
              <a:rPr lang="en-US" sz="1100" baseline="0"/>
              <a:t> %</a:t>
            </a:r>
            <a:endParaRPr lang="en-US" sz="1100"/>
          </a:p>
        </xdr:txBody>
      </xdr:sp>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5943600" y="328422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Currency exchange impact</a:t>
            </a:r>
            <a:r>
              <a:rPr lang="en-US" sz="1100" baseline="0"/>
              <a:t> %</a:t>
            </a:r>
            <a:endParaRPr lang="en-US" sz="1100"/>
          </a:p>
        </xdr:txBody>
      </xdr:sp>
      <xdr:sp macro="" textlink="">
        <xdr:nvSpPr>
          <xdr:cNvPr id="6" name="TextBox 5">
            <a:extLst>
              <a:ext uri="{FF2B5EF4-FFF2-40B4-BE49-F238E27FC236}">
                <a16:creationId xmlns:a16="http://schemas.microsoft.com/office/drawing/2014/main" id="{00000000-0008-0000-0000-000006000000}"/>
              </a:ext>
            </a:extLst>
          </xdr:cNvPr>
          <xdr:cNvSpPr txBox="1"/>
        </xdr:nvSpPr>
        <xdr:spPr>
          <a:xfrm>
            <a:off x="4937760" y="208788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 revenue growth rate %</a:t>
            </a:r>
          </a:p>
        </xdr:txBody>
      </xdr:sp>
      <xdr:sp macro="" textlink="">
        <xdr:nvSpPr>
          <xdr:cNvPr id="7" name="TextBox 6">
            <a:extLst>
              <a:ext uri="{FF2B5EF4-FFF2-40B4-BE49-F238E27FC236}">
                <a16:creationId xmlns:a16="http://schemas.microsoft.com/office/drawing/2014/main" id="{00000000-0008-0000-0000-000007000000}"/>
              </a:ext>
            </a:extLst>
          </xdr:cNvPr>
          <xdr:cNvSpPr txBox="1"/>
        </xdr:nvSpPr>
        <xdr:spPr>
          <a:xfrm>
            <a:off x="2895600" y="209550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Previous</a:t>
            </a:r>
            <a:r>
              <a:rPr lang="en-US" sz="1100" baseline="0"/>
              <a:t> year revenue X (1+ growth rate)</a:t>
            </a:r>
            <a:endParaRPr lang="en-US" sz="1100"/>
          </a:p>
        </xdr:txBody>
      </xdr:sp>
      <xdr:sp macro="" textlink="">
        <xdr:nvSpPr>
          <xdr:cNvPr id="8" name="TextBox 7">
            <a:extLst>
              <a:ext uri="{FF2B5EF4-FFF2-40B4-BE49-F238E27FC236}">
                <a16:creationId xmlns:a16="http://schemas.microsoft.com/office/drawing/2014/main" id="{00000000-0008-0000-0000-000008000000}"/>
              </a:ext>
            </a:extLst>
          </xdr:cNvPr>
          <xdr:cNvSpPr txBox="1"/>
        </xdr:nvSpPr>
        <xdr:spPr>
          <a:xfrm>
            <a:off x="487680" y="204978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Projected revenue</a:t>
            </a:r>
          </a:p>
        </xdr:txBody>
      </xdr:sp>
      <xdr:cxnSp macro="">
        <xdr:nvCxnSpPr>
          <xdr:cNvPr id="10" name="Straight Arrow Connector 9">
            <a:extLst>
              <a:ext uri="{FF2B5EF4-FFF2-40B4-BE49-F238E27FC236}">
                <a16:creationId xmlns:a16="http://schemas.microsoft.com/office/drawing/2014/main" id="{00000000-0008-0000-0000-00000A000000}"/>
              </a:ext>
            </a:extLst>
          </xdr:cNvPr>
          <xdr:cNvCxnSpPr/>
        </xdr:nvCxnSpPr>
        <xdr:spPr>
          <a:xfrm>
            <a:off x="1790700" y="2308860"/>
            <a:ext cx="86868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2" name="Straight Arrow Connector 11">
            <a:extLst>
              <a:ext uri="{FF2B5EF4-FFF2-40B4-BE49-F238E27FC236}">
                <a16:creationId xmlns:a16="http://schemas.microsoft.com/office/drawing/2014/main" id="{00000000-0008-0000-0000-00000C000000}"/>
              </a:ext>
            </a:extLst>
          </xdr:cNvPr>
          <xdr:cNvCxnSpPr/>
        </xdr:nvCxnSpPr>
        <xdr:spPr>
          <a:xfrm>
            <a:off x="4023360" y="2354580"/>
            <a:ext cx="86868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3" name="Right Brace 12">
            <a:extLst>
              <a:ext uri="{FF2B5EF4-FFF2-40B4-BE49-F238E27FC236}">
                <a16:creationId xmlns:a16="http://schemas.microsoft.com/office/drawing/2014/main" id="{00000000-0008-0000-0000-00000D000000}"/>
              </a:ext>
            </a:extLst>
          </xdr:cNvPr>
          <xdr:cNvSpPr/>
        </xdr:nvSpPr>
        <xdr:spPr>
          <a:xfrm rot="16200000" flipV="1">
            <a:off x="5337810" y="2343150"/>
            <a:ext cx="361950" cy="135255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grpSp>
    <xdr:clientData/>
  </xdr:twoCellAnchor>
  <xdr:twoCellAnchor>
    <xdr:from>
      <xdr:col>0</xdr:col>
      <xdr:colOff>434340</xdr:colOff>
      <xdr:row>11</xdr:row>
      <xdr:rowOff>121920</xdr:rowOff>
    </xdr:from>
    <xdr:to>
      <xdr:col>0</xdr:col>
      <xdr:colOff>4472940</xdr:colOff>
      <xdr:row>30</xdr:row>
      <xdr:rowOff>175261</xdr:rowOff>
    </xdr:to>
    <xdr:grpSp>
      <xdr:nvGrpSpPr>
        <xdr:cNvPr id="66" name="Group 65">
          <a:extLst>
            <a:ext uri="{FF2B5EF4-FFF2-40B4-BE49-F238E27FC236}">
              <a16:creationId xmlns:a16="http://schemas.microsoft.com/office/drawing/2014/main" id="{00000000-0008-0000-0000-000042000000}"/>
            </a:ext>
          </a:extLst>
        </xdr:cNvPr>
        <xdr:cNvGrpSpPr/>
      </xdr:nvGrpSpPr>
      <xdr:grpSpPr>
        <a:xfrm>
          <a:off x="434340" y="2322195"/>
          <a:ext cx="4038600" cy="3672841"/>
          <a:chOff x="960120" y="1981200"/>
          <a:chExt cx="4038600" cy="2561469"/>
        </a:xfrm>
      </xdr:grpSpPr>
      <xdr:sp macro="" textlink="">
        <xdr:nvSpPr>
          <xdr:cNvPr id="15" name="TextBox 14">
            <a:extLst>
              <a:ext uri="{FF2B5EF4-FFF2-40B4-BE49-F238E27FC236}">
                <a16:creationId xmlns:a16="http://schemas.microsoft.com/office/drawing/2014/main" id="{00000000-0008-0000-0000-00000F000000}"/>
              </a:ext>
            </a:extLst>
          </xdr:cNvPr>
          <xdr:cNvSpPr txBox="1"/>
        </xdr:nvSpPr>
        <xdr:spPr>
          <a:xfrm>
            <a:off x="960120" y="2377440"/>
            <a:ext cx="1569720" cy="14782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Nike</a:t>
            </a:r>
            <a:r>
              <a:rPr lang="en-US" sz="1100" baseline="0"/>
              <a:t> Group:</a:t>
            </a:r>
          </a:p>
          <a:p>
            <a:r>
              <a:rPr lang="en-US" sz="1100" baseline="0"/>
              <a:t>Revenue</a:t>
            </a:r>
          </a:p>
          <a:p>
            <a:r>
              <a:rPr lang="en-US" sz="1100" baseline="0"/>
              <a:t>EBITDA</a:t>
            </a:r>
          </a:p>
          <a:p>
            <a:r>
              <a:rPr lang="en-US" sz="1100" baseline="0"/>
              <a:t>PPE</a:t>
            </a:r>
          </a:p>
          <a:p>
            <a:r>
              <a:rPr lang="en-US" sz="1100" baseline="0"/>
              <a:t>Capex</a:t>
            </a:r>
          </a:p>
          <a:p>
            <a:r>
              <a:rPr lang="en-US" sz="1100" baseline="0"/>
              <a:t>Depreciation &amp; Amortization</a:t>
            </a:r>
          </a:p>
          <a:p>
            <a:r>
              <a:rPr lang="en-US" sz="1100" baseline="0"/>
              <a:t>EBIT</a:t>
            </a:r>
            <a:endParaRPr lang="en-US" sz="1100"/>
          </a:p>
        </xdr:txBody>
      </xdr:sp>
      <xdr:sp macro="" textlink="">
        <xdr:nvSpPr>
          <xdr:cNvPr id="16" name="TextBox 15">
            <a:extLst>
              <a:ext uri="{FF2B5EF4-FFF2-40B4-BE49-F238E27FC236}">
                <a16:creationId xmlns:a16="http://schemas.microsoft.com/office/drawing/2014/main" id="{00000000-0008-0000-0000-000010000000}"/>
              </a:ext>
            </a:extLst>
          </xdr:cNvPr>
          <xdr:cNvSpPr txBox="1"/>
        </xdr:nvSpPr>
        <xdr:spPr>
          <a:xfrm>
            <a:off x="3970020" y="1981200"/>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North America</a:t>
            </a:r>
          </a:p>
        </xdr:txBody>
      </xdr:sp>
      <xdr:sp macro="" textlink="">
        <xdr:nvSpPr>
          <xdr:cNvPr id="17" name="TextBox 16">
            <a:extLst>
              <a:ext uri="{FF2B5EF4-FFF2-40B4-BE49-F238E27FC236}">
                <a16:creationId xmlns:a16="http://schemas.microsoft.com/office/drawing/2014/main" id="{00000000-0008-0000-0000-000011000000}"/>
              </a:ext>
            </a:extLst>
          </xdr:cNvPr>
          <xdr:cNvSpPr txBox="1"/>
        </xdr:nvSpPr>
        <xdr:spPr>
          <a:xfrm>
            <a:off x="3970020" y="2415540"/>
            <a:ext cx="1028700" cy="609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Europe, Middle East &amp; Africa</a:t>
            </a:r>
          </a:p>
        </xdr:txBody>
      </xdr:sp>
      <xdr:sp macro="" textlink="">
        <xdr:nvSpPr>
          <xdr:cNvPr id="18" name="TextBox 17">
            <a:extLst>
              <a:ext uri="{FF2B5EF4-FFF2-40B4-BE49-F238E27FC236}">
                <a16:creationId xmlns:a16="http://schemas.microsoft.com/office/drawing/2014/main" id="{00000000-0008-0000-0000-000012000000}"/>
              </a:ext>
            </a:extLst>
          </xdr:cNvPr>
          <xdr:cNvSpPr txBox="1"/>
        </xdr:nvSpPr>
        <xdr:spPr>
          <a:xfrm>
            <a:off x="3970020" y="3147060"/>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Greater China</a:t>
            </a:r>
          </a:p>
        </xdr:txBody>
      </xdr:sp>
      <xdr:sp macro="" textlink="">
        <xdr:nvSpPr>
          <xdr:cNvPr id="19" name="TextBox 18">
            <a:extLst>
              <a:ext uri="{FF2B5EF4-FFF2-40B4-BE49-F238E27FC236}">
                <a16:creationId xmlns:a16="http://schemas.microsoft.com/office/drawing/2014/main" id="{00000000-0008-0000-0000-000013000000}"/>
              </a:ext>
            </a:extLst>
          </xdr:cNvPr>
          <xdr:cNvSpPr txBox="1"/>
        </xdr:nvSpPr>
        <xdr:spPr>
          <a:xfrm>
            <a:off x="3954780" y="3681609"/>
            <a:ext cx="1028700" cy="4876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Asia Pacific &amp; Latin America</a:t>
            </a:r>
          </a:p>
        </xdr:txBody>
      </xdr:sp>
      <xdr:sp macro="" textlink="">
        <xdr:nvSpPr>
          <xdr:cNvPr id="20" name="TextBox 19">
            <a:extLst>
              <a:ext uri="{FF2B5EF4-FFF2-40B4-BE49-F238E27FC236}">
                <a16:creationId xmlns:a16="http://schemas.microsoft.com/office/drawing/2014/main" id="{00000000-0008-0000-0000-000014000000}"/>
              </a:ext>
            </a:extLst>
          </xdr:cNvPr>
          <xdr:cNvSpPr txBox="1"/>
        </xdr:nvSpPr>
        <xdr:spPr>
          <a:xfrm>
            <a:off x="3954780" y="4283589"/>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Converse</a:t>
            </a:r>
          </a:p>
        </xdr:txBody>
      </xdr:sp>
      <xdr:cxnSp macro="">
        <xdr:nvCxnSpPr>
          <xdr:cNvPr id="22" name="Elbow Connector 21">
            <a:extLst>
              <a:ext uri="{FF2B5EF4-FFF2-40B4-BE49-F238E27FC236}">
                <a16:creationId xmlns:a16="http://schemas.microsoft.com/office/drawing/2014/main" id="{00000000-0008-0000-0000-000016000000}"/>
              </a:ext>
            </a:extLst>
          </xdr:cNvPr>
          <xdr:cNvCxnSpPr/>
        </xdr:nvCxnSpPr>
        <xdr:spPr>
          <a:xfrm flipV="1">
            <a:off x="2586990" y="2133600"/>
            <a:ext cx="1257300" cy="105918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3" name="Elbow Connector 22">
            <a:extLst>
              <a:ext uri="{FF2B5EF4-FFF2-40B4-BE49-F238E27FC236}">
                <a16:creationId xmlns:a16="http://schemas.microsoft.com/office/drawing/2014/main" id="{00000000-0008-0000-0000-000017000000}"/>
              </a:ext>
            </a:extLst>
          </xdr:cNvPr>
          <xdr:cNvCxnSpPr/>
        </xdr:nvCxnSpPr>
        <xdr:spPr>
          <a:xfrm flipV="1">
            <a:off x="2602230" y="2720340"/>
            <a:ext cx="1226820" cy="47244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6" name="Elbow Connector 25">
            <a:extLst>
              <a:ext uri="{FF2B5EF4-FFF2-40B4-BE49-F238E27FC236}">
                <a16:creationId xmlns:a16="http://schemas.microsoft.com/office/drawing/2014/main" id="{00000000-0008-0000-0000-00001A000000}"/>
              </a:ext>
            </a:extLst>
          </xdr:cNvPr>
          <xdr:cNvCxnSpPr/>
        </xdr:nvCxnSpPr>
        <xdr:spPr>
          <a:xfrm>
            <a:off x="2594610" y="3185160"/>
            <a:ext cx="1242060" cy="990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0" name="Elbow Connector 29">
            <a:extLst>
              <a:ext uri="{FF2B5EF4-FFF2-40B4-BE49-F238E27FC236}">
                <a16:creationId xmlns:a16="http://schemas.microsoft.com/office/drawing/2014/main" id="{00000000-0008-0000-0000-00001E000000}"/>
              </a:ext>
            </a:extLst>
          </xdr:cNvPr>
          <xdr:cNvCxnSpPr/>
        </xdr:nvCxnSpPr>
        <xdr:spPr>
          <a:xfrm>
            <a:off x="2598420" y="3194868"/>
            <a:ext cx="1264920" cy="5486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54" name="Elbow Connector 53">
            <a:extLst>
              <a:ext uri="{FF2B5EF4-FFF2-40B4-BE49-F238E27FC236}">
                <a16:creationId xmlns:a16="http://schemas.microsoft.com/office/drawing/2014/main" id="{00000000-0008-0000-0000-000036000000}"/>
              </a:ext>
            </a:extLst>
          </xdr:cNvPr>
          <xdr:cNvCxnSpPr/>
        </xdr:nvCxnSpPr>
        <xdr:spPr>
          <a:xfrm>
            <a:off x="2647950" y="3194868"/>
            <a:ext cx="1165860" cy="10896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4472940</xdr:colOff>
      <xdr:row>8</xdr:row>
      <xdr:rowOff>0</xdr:rowOff>
    </xdr:from>
    <xdr:to>
      <xdr:col>0</xdr:col>
      <xdr:colOff>6233160</xdr:colOff>
      <xdr:row>14</xdr:row>
      <xdr:rowOff>7620</xdr:rowOff>
    </xdr:to>
    <xdr:grpSp>
      <xdr:nvGrpSpPr>
        <xdr:cNvPr id="110" name="Group 109">
          <a:extLst>
            <a:ext uri="{FF2B5EF4-FFF2-40B4-BE49-F238E27FC236}">
              <a16:creationId xmlns:a16="http://schemas.microsoft.com/office/drawing/2014/main" id="{00000000-0008-0000-0000-00006E000000}"/>
            </a:ext>
          </a:extLst>
        </xdr:cNvPr>
        <xdr:cNvGrpSpPr/>
      </xdr:nvGrpSpPr>
      <xdr:grpSpPr>
        <a:xfrm>
          <a:off x="4472940" y="1628775"/>
          <a:ext cx="1760220" cy="1150620"/>
          <a:chOff x="4549140" y="2903220"/>
          <a:chExt cx="1760220" cy="1104900"/>
        </a:xfrm>
      </xdr:grpSpPr>
      <xdr:cxnSp macro="">
        <xdr:nvCxnSpPr>
          <xdr:cNvPr id="72" name="Elbow Connector 71">
            <a:extLst>
              <a:ext uri="{FF2B5EF4-FFF2-40B4-BE49-F238E27FC236}">
                <a16:creationId xmlns:a16="http://schemas.microsoft.com/office/drawing/2014/main" id="{00000000-0008-0000-0000-000048000000}"/>
              </a:ext>
            </a:extLst>
          </xdr:cNvPr>
          <xdr:cNvCxnSpPr/>
        </xdr:nvCxnSpPr>
        <xdr:spPr>
          <a:xfrm>
            <a:off x="4549140" y="3649980"/>
            <a:ext cx="708660" cy="23622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nvGrpSpPr>
          <xdr:cNvPr id="91" name="Group 90">
            <a:extLst>
              <a:ext uri="{FF2B5EF4-FFF2-40B4-BE49-F238E27FC236}">
                <a16:creationId xmlns:a16="http://schemas.microsoft.com/office/drawing/2014/main" id="{00000000-0008-0000-0000-00005B000000}"/>
              </a:ext>
            </a:extLst>
          </xdr:cNvPr>
          <xdr:cNvGrpSpPr/>
        </xdr:nvGrpSpPr>
        <xdr:grpSpPr>
          <a:xfrm>
            <a:off x="4556760" y="2903220"/>
            <a:ext cx="1752600" cy="1104900"/>
            <a:chOff x="5257800" y="1668780"/>
            <a:chExt cx="1752600" cy="1104900"/>
          </a:xfrm>
        </xdr:grpSpPr>
        <xdr:sp macro="" textlink="">
          <xdr:nvSpPr>
            <xdr:cNvPr id="67" name="TextBox 66">
              <a:extLst>
                <a:ext uri="{FF2B5EF4-FFF2-40B4-BE49-F238E27FC236}">
                  <a16:creationId xmlns:a16="http://schemas.microsoft.com/office/drawing/2014/main" id="{00000000-0008-0000-0000-000043000000}"/>
                </a:ext>
              </a:extLst>
            </xdr:cNvPr>
            <xdr:cNvSpPr txBox="1"/>
          </xdr:nvSpPr>
          <xdr:spPr>
            <a:xfrm>
              <a:off x="6035040" y="166878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68" name="TextBox 67">
              <a:extLst>
                <a:ext uri="{FF2B5EF4-FFF2-40B4-BE49-F238E27FC236}">
                  <a16:creationId xmlns:a16="http://schemas.microsoft.com/office/drawing/2014/main" id="{00000000-0008-0000-0000-000044000000}"/>
                </a:ext>
              </a:extLst>
            </xdr:cNvPr>
            <xdr:cNvSpPr txBox="1"/>
          </xdr:nvSpPr>
          <xdr:spPr>
            <a:xfrm>
              <a:off x="6035040" y="211836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69" name="TextBox 68">
              <a:extLst>
                <a:ext uri="{FF2B5EF4-FFF2-40B4-BE49-F238E27FC236}">
                  <a16:creationId xmlns:a16="http://schemas.microsoft.com/office/drawing/2014/main" id="{00000000-0008-0000-0000-000045000000}"/>
                </a:ext>
              </a:extLst>
            </xdr:cNvPr>
            <xdr:cNvSpPr txBox="1"/>
          </xdr:nvSpPr>
          <xdr:spPr>
            <a:xfrm>
              <a:off x="6035040" y="251460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71" name="Elbow Connector 70">
              <a:extLst>
                <a:ext uri="{FF2B5EF4-FFF2-40B4-BE49-F238E27FC236}">
                  <a16:creationId xmlns:a16="http://schemas.microsoft.com/office/drawing/2014/main" id="{00000000-0008-0000-0000-000047000000}"/>
                </a:ext>
              </a:extLst>
            </xdr:cNvPr>
            <xdr:cNvCxnSpPr/>
          </xdr:nvCxnSpPr>
          <xdr:spPr>
            <a:xfrm flipV="1">
              <a:off x="5257800" y="1805940"/>
              <a:ext cx="693420" cy="5943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77" name="Elbow Connector 76">
              <a:extLst>
                <a:ext uri="{FF2B5EF4-FFF2-40B4-BE49-F238E27FC236}">
                  <a16:creationId xmlns:a16="http://schemas.microsoft.com/office/drawing/2014/main" id="{00000000-0008-0000-0000-00004D000000}"/>
                </a:ext>
              </a:extLst>
            </xdr:cNvPr>
            <xdr:cNvCxnSpPr/>
          </xdr:nvCxnSpPr>
          <xdr:spPr>
            <a:xfrm flipV="1">
              <a:off x="5273040" y="2209800"/>
              <a:ext cx="662940" cy="19812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0</xdr:col>
      <xdr:colOff>4480560</xdr:colOff>
      <xdr:row>14</xdr:row>
      <xdr:rowOff>68580</xdr:rowOff>
    </xdr:from>
    <xdr:to>
      <xdr:col>0</xdr:col>
      <xdr:colOff>6278880</xdr:colOff>
      <xdr:row>20</xdr:row>
      <xdr:rowOff>76200</xdr:rowOff>
    </xdr:to>
    <xdr:grpSp>
      <xdr:nvGrpSpPr>
        <xdr:cNvPr id="173" name="Group 172">
          <a:extLst>
            <a:ext uri="{FF2B5EF4-FFF2-40B4-BE49-F238E27FC236}">
              <a16:creationId xmlns:a16="http://schemas.microsoft.com/office/drawing/2014/main" id="{00000000-0008-0000-0000-0000AD000000}"/>
            </a:ext>
          </a:extLst>
        </xdr:cNvPr>
        <xdr:cNvGrpSpPr/>
      </xdr:nvGrpSpPr>
      <xdr:grpSpPr>
        <a:xfrm>
          <a:off x="4480560" y="2840355"/>
          <a:ext cx="1798320" cy="1150620"/>
          <a:chOff x="4678680" y="3040380"/>
          <a:chExt cx="1798320" cy="1104900"/>
        </a:xfrm>
      </xdr:grpSpPr>
      <xdr:grpSp>
        <xdr:nvGrpSpPr>
          <xdr:cNvPr id="146" name="Group 145">
            <a:extLst>
              <a:ext uri="{FF2B5EF4-FFF2-40B4-BE49-F238E27FC236}">
                <a16:creationId xmlns:a16="http://schemas.microsoft.com/office/drawing/2014/main" id="{00000000-0008-0000-0000-000092000000}"/>
              </a:ext>
            </a:extLst>
          </xdr:cNvPr>
          <xdr:cNvGrpSpPr/>
        </xdr:nvGrpSpPr>
        <xdr:grpSpPr>
          <a:xfrm>
            <a:off x="4686300" y="3040380"/>
            <a:ext cx="1790700" cy="1104900"/>
            <a:chOff x="5219700" y="1668780"/>
            <a:chExt cx="1790700" cy="1104900"/>
          </a:xfrm>
        </xdr:grpSpPr>
        <xdr:sp macro="" textlink="">
          <xdr:nvSpPr>
            <xdr:cNvPr id="147" name="TextBox 146">
              <a:extLst>
                <a:ext uri="{FF2B5EF4-FFF2-40B4-BE49-F238E27FC236}">
                  <a16:creationId xmlns:a16="http://schemas.microsoft.com/office/drawing/2014/main" id="{00000000-0008-0000-0000-000093000000}"/>
                </a:ext>
              </a:extLst>
            </xdr:cNvPr>
            <xdr:cNvSpPr txBox="1"/>
          </xdr:nvSpPr>
          <xdr:spPr>
            <a:xfrm>
              <a:off x="6035040" y="166878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48" name="TextBox 147">
              <a:extLst>
                <a:ext uri="{FF2B5EF4-FFF2-40B4-BE49-F238E27FC236}">
                  <a16:creationId xmlns:a16="http://schemas.microsoft.com/office/drawing/2014/main" id="{00000000-0008-0000-0000-000094000000}"/>
                </a:ext>
              </a:extLst>
            </xdr:cNvPr>
            <xdr:cNvSpPr txBox="1"/>
          </xdr:nvSpPr>
          <xdr:spPr>
            <a:xfrm>
              <a:off x="6035040" y="211836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49" name="TextBox 148">
              <a:extLst>
                <a:ext uri="{FF2B5EF4-FFF2-40B4-BE49-F238E27FC236}">
                  <a16:creationId xmlns:a16="http://schemas.microsoft.com/office/drawing/2014/main" id="{00000000-0008-0000-0000-000095000000}"/>
                </a:ext>
              </a:extLst>
            </xdr:cNvPr>
            <xdr:cNvSpPr txBox="1"/>
          </xdr:nvSpPr>
          <xdr:spPr>
            <a:xfrm>
              <a:off x="6035040" y="251460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50" name="Elbow Connector 149">
              <a:extLst>
                <a:ext uri="{FF2B5EF4-FFF2-40B4-BE49-F238E27FC236}">
                  <a16:creationId xmlns:a16="http://schemas.microsoft.com/office/drawing/2014/main" id="{00000000-0008-0000-0000-000096000000}"/>
                </a:ext>
              </a:extLst>
            </xdr:cNvPr>
            <xdr:cNvCxnSpPr/>
          </xdr:nvCxnSpPr>
          <xdr:spPr>
            <a:xfrm flipV="1">
              <a:off x="5257800" y="1805940"/>
              <a:ext cx="693420" cy="83820"/>
            </a:xfrm>
            <a:prstGeom prst="bentConnector3">
              <a:avLst>
                <a:gd name="adj1" fmla="val 43407"/>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51" name="Elbow Connector 150">
              <a:extLst>
                <a:ext uri="{FF2B5EF4-FFF2-40B4-BE49-F238E27FC236}">
                  <a16:creationId xmlns:a16="http://schemas.microsoft.com/office/drawing/2014/main" id="{00000000-0008-0000-0000-000097000000}"/>
                </a:ext>
              </a:extLst>
            </xdr:cNvPr>
            <xdr:cNvCxnSpPr/>
          </xdr:nvCxnSpPr>
          <xdr:spPr>
            <a:xfrm>
              <a:off x="5219700" y="1889760"/>
              <a:ext cx="716280" cy="320040"/>
            </a:xfrm>
            <a:prstGeom prst="bentConnector3">
              <a:avLst>
                <a:gd name="adj1" fmla="val 46809"/>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63" name="Elbow Connector 162">
            <a:extLst>
              <a:ext uri="{FF2B5EF4-FFF2-40B4-BE49-F238E27FC236}">
                <a16:creationId xmlns:a16="http://schemas.microsoft.com/office/drawing/2014/main" id="{00000000-0008-0000-0000-0000A3000000}"/>
              </a:ext>
            </a:extLst>
          </xdr:cNvPr>
          <xdr:cNvCxnSpPr/>
        </xdr:nvCxnSpPr>
        <xdr:spPr>
          <a:xfrm>
            <a:off x="4678680" y="3253740"/>
            <a:ext cx="754380" cy="746760"/>
          </a:xfrm>
          <a:prstGeom prst="bentConnector3">
            <a:avLst>
              <a:gd name="adj1" fmla="val 44949"/>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4495800</xdr:colOff>
      <xdr:row>20</xdr:row>
      <xdr:rowOff>121920</xdr:rowOff>
    </xdr:from>
    <xdr:to>
      <xdr:col>0</xdr:col>
      <xdr:colOff>6438900</xdr:colOff>
      <xdr:row>26</xdr:row>
      <xdr:rowOff>129540</xdr:rowOff>
    </xdr:to>
    <xdr:grpSp>
      <xdr:nvGrpSpPr>
        <xdr:cNvPr id="190" name="Group 189">
          <a:extLst>
            <a:ext uri="{FF2B5EF4-FFF2-40B4-BE49-F238E27FC236}">
              <a16:creationId xmlns:a16="http://schemas.microsoft.com/office/drawing/2014/main" id="{00000000-0008-0000-0000-0000BE000000}"/>
            </a:ext>
          </a:extLst>
        </xdr:cNvPr>
        <xdr:cNvGrpSpPr/>
      </xdr:nvGrpSpPr>
      <xdr:grpSpPr>
        <a:xfrm>
          <a:off x="4495800" y="4036695"/>
          <a:ext cx="1943100" cy="1150620"/>
          <a:chOff x="4495800" y="4053840"/>
          <a:chExt cx="1943100" cy="1104900"/>
        </a:xfrm>
      </xdr:grpSpPr>
      <xdr:grpSp>
        <xdr:nvGrpSpPr>
          <xdr:cNvPr id="167" name="Group 166">
            <a:extLst>
              <a:ext uri="{FF2B5EF4-FFF2-40B4-BE49-F238E27FC236}">
                <a16:creationId xmlns:a16="http://schemas.microsoft.com/office/drawing/2014/main" id="{00000000-0008-0000-0000-0000A7000000}"/>
              </a:ext>
            </a:extLst>
          </xdr:cNvPr>
          <xdr:cNvGrpSpPr/>
        </xdr:nvGrpSpPr>
        <xdr:grpSpPr>
          <a:xfrm>
            <a:off x="4495800" y="4053840"/>
            <a:ext cx="1943100" cy="1104900"/>
            <a:chOff x="5273040" y="1653540"/>
            <a:chExt cx="1943100" cy="1104900"/>
          </a:xfrm>
        </xdr:grpSpPr>
        <xdr:sp macro="" textlink="">
          <xdr:nvSpPr>
            <xdr:cNvPr id="168" name="TextBox 167">
              <a:extLst>
                <a:ext uri="{FF2B5EF4-FFF2-40B4-BE49-F238E27FC236}">
                  <a16:creationId xmlns:a16="http://schemas.microsoft.com/office/drawing/2014/main" id="{00000000-0008-0000-0000-0000A8000000}"/>
                </a:ext>
              </a:extLst>
            </xdr:cNvPr>
            <xdr:cNvSpPr txBox="1"/>
          </xdr:nvSpPr>
          <xdr:spPr>
            <a:xfrm>
              <a:off x="6240780" y="165354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69" name="TextBox 168">
              <a:extLst>
                <a:ext uri="{FF2B5EF4-FFF2-40B4-BE49-F238E27FC236}">
                  <a16:creationId xmlns:a16="http://schemas.microsoft.com/office/drawing/2014/main" id="{00000000-0008-0000-0000-0000A9000000}"/>
                </a:ext>
              </a:extLst>
            </xdr:cNvPr>
            <xdr:cNvSpPr txBox="1"/>
          </xdr:nvSpPr>
          <xdr:spPr>
            <a:xfrm>
              <a:off x="6240780" y="210312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70" name="TextBox 169">
              <a:extLst>
                <a:ext uri="{FF2B5EF4-FFF2-40B4-BE49-F238E27FC236}">
                  <a16:creationId xmlns:a16="http://schemas.microsoft.com/office/drawing/2014/main" id="{00000000-0008-0000-0000-0000AA000000}"/>
                </a:ext>
              </a:extLst>
            </xdr:cNvPr>
            <xdr:cNvSpPr txBox="1"/>
          </xdr:nvSpPr>
          <xdr:spPr>
            <a:xfrm>
              <a:off x="6240780" y="249936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71" name="Elbow Connector 170">
              <a:extLst>
                <a:ext uri="{FF2B5EF4-FFF2-40B4-BE49-F238E27FC236}">
                  <a16:creationId xmlns:a16="http://schemas.microsoft.com/office/drawing/2014/main" id="{00000000-0008-0000-0000-0000AB000000}"/>
                </a:ext>
              </a:extLst>
            </xdr:cNvPr>
            <xdr:cNvCxnSpPr/>
          </xdr:nvCxnSpPr>
          <xdr:spPr>
            <a:xfrm flipV="1">
              <a:off x="5288280" y="1760220"/>
              <a:ext cx="853440" cy="91440"/>
            </a:xfrm>
            <a:prstGeom prst="bentConnector3">
              <a:avLst>
                <a:gd name="adj1" fmla="val 45536"/>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72" name="Elbow Connector 171">
              <a:extLst>
                <a:ext uri="{FF2B5EF4-FFF2-40B4-BE49-F238E27FC236}">
                  <a16:creationId xmlns:a16="http://schemas.microsoft.com/office/drawing/2014/main" id="{00000000-0008-0000-0000-0000AC000000}"/>
                </a:ext>
              </a:extLst>
            </xdr:cNvPr>
            <xdr:cNvCxnSpPr/>
          </xdr:nvCxnSpPr>
          <xdr:spPr>
            <a:xfrm>
              <a:off x="5273040" y="1851660"/>
              <a:ext cx="883920" cy="365760"/>
            </a:xfrm>
            <a:prstGeom prst="bentConnector3">
              <a:avLst>
                <a:gd name="adj1" fmla="val 4569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75" name="Elbow Connector 174">
            <a:extLst>
              <a:ext uri="{FF2B5EF4-FFF2-40B4-BE49-F238E27FC236}">
                <a16:creationId xmlns:a16="http://schemas.microsoft.com/office/drawing/2014/main" id="{00000000-0008-0000-0000-0000AF000000}"/>
              </a:ext>
            </a:extLst>
          </xdr:cNvPr>
          <xdr:cNvCxnSpPr/>
        </xdr:nvCxnSpPr>
        <xdr:spPr>
          <a:xfrm>
            <a:off x="4495800" y="4251960"/>
            <a:ext cx="952500" cy="807720"/>
          </a:xfrm>
          <a:prstGeom prst="bentConnector3">
            <a:avLst>
              <a:gd name="adj1" fmla="val 428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4511040</xdr:colOff>
      <xdr:row>26</xdr:row>
      <xdr:rowOff>129540</xdr:rowOff>
    </xdr:from>
    <xdr:to>
      <xdr:col>0</xdr:col>
      <xdr:colOff>7239000</xdr:colOff>
      <xdr:row>33</xdr:row>
      <xdr:rowOff>175260</xdr:rowOff>
    </xdr:to>
    <xdr:grpSp>
      <xdr:nvGrpSpPr>
        <xdr:cNvPr id="191" name="Group 190">
          <a:extLst>
            <a:ext uri="{FF2B5EF4-FFF2-40B4-BE49-F238E27FC236}">
              <a16:creationId xmlns:a16="http://schemas.microsoft.com/office/drawing/2014/main" id="{00000000-0008-0000-0000-0000BF000000}"/>
            </a:ext>
          </a:extLst>
        </xdr:cNvPr>
        <xdr:cNvGrpSpPr/>
      </xdr:nvGrpSpPr>
      <xdr:grpSpPr>
        <a:xfrm>
          <a:off x="4511040" y="5187315"/>
          <a:ext cx="2727960" cy="1379220"/>
          <a:chOff x="4511040" y="4251960"/>
          <a:chExt cx="2727960" cy="1325880"/>
        </a:xfrm>
      </xdr:grpSpPr>
      <xdr:grpSp>
        <xdr:nvGrpSpPr>
          <xdr:cNvPr id="192" name="Group 191">
            <a:extLst>
              <a:ext uri="{FF2B5EF4-FFF2-40B4-BE49-F238E27FC236}">
                <a16:creationId xmlns:a16="http://schemas.microsoft.com/office/drawing/2014/main" id="{00000000-0008-0000-0000-0000C0000000}"/>
              </a:ext>
            </a:extLst>
          </xdr:cNvPr>
          <xdr:cNvGrpSpPr/>
        </xdr:nvGrpSpPr>
        <xdr:grpSpPr>
          <a:xfrm>
            <a:off x="4511040" y="4251960"/>
            <a:ext cx="2727960" cy="1325880"/>
            <a:chOff x="5288280" y="1851660"/>
            <a:chExt cx="2727960" cy="1325880"/>
          </a:xfrm>
        </xdr:grpSpPr>
        <xdr:sp macro="" textlink="">
          <xdr:nvSpPr>
            <xdr:cNvPr id="194" name="TextBox 193">
              <a:extLst>
                <a:ext uri="{FF2B5EF4-FFF2-40B4-BE49-F238E27FC236}">
                  <a16:creationId xmlns:a16="http://schemas.microsoft.com/office/drawing/2014/main" id="{00000000-0008-0000-0000-0000C2000000}"/>
                </a:ext>
              </a:extLst>
            </xdr:cNvPr>
            <xdr:cNvSpPr txBox="1"/>
          </xdr:nvSpPr>
          <xdr:spPr>
            <a:xfrm>
              <a:off x="7040880" y="207264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95" name="TextBox 194">
              <a:extLst>
                <a:ext uri="{FF2B5EF4-FFF2-40B4-BE49-F238E27FC236}">
                  <a16:creationId xmlns:a16="http://schemas.microsoft.com/office/drawing/2014/main" id="{00000000-0008-0000-0000-0000C3000000}"/>
                </a:ext>
              </a:extLst>
            </xdr:cNvPr>
            <xdr:cNvSpPr txBox="1"/>
          </xdr:nvSpPr>
          <xdr:spPr>
            <a:xfrm>
              <a:off x="7040880" y="252222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96" name="TextBox 195">
              <a:extLst>
                <a:ext uri="{FF2B5EF4-FFF2-40B4-BE49-F238E27FC236}">
                  <a16:creationId xmlns:a16="http://schemas.microsoft.com/office/drawing/2014/main" id="{00000000-0008-0000-0000-0000C4000000}"/>
                </a:ext>
              </a:extLst>
            </xdr:cNvPr>
            <xdr:cNvSpPr txBox="1"/>
          </xdr:nvSpPr>
          <xdr:spPr>
            <a:xfrm>
              <a:off x="7040880" y="291846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97" name="Elbow Connector 196">
              <a:extLst>
                <a:ext uri="{FF2B5EF4-FFF2-40B4-BE49-F238E27FC236}">
                  <a16:creationId xmlns:a16="http://schemas.microsoft.com/office/drawing/2014/main" id="{00000000-0008-0000-0000-0000C5000000}"/>
                </a:ext>
              </a:extLst>
            </xdr:cNvPr>
            <xdr:cNvCxnSpPr>
              <a:endCxn id="194" idx="1"/>
            </xdr:cNvCxnSpPr>
          </xdr:nvCxnSpPr>
          <xdr:spPr>
            <a:xfrm>
              <a:off x="5288280" y="1851660"/>
              <a:ext cx="1752600" cy="36195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98" name="Elbow Connector 197">
              <a:extLst>
                <a:ext uri="{FF2B5EF4-FFF2-40B4-BE49-F238E27FC236}">
                  <a16:creationId xmlns:a16="http://schemas.microsoft.com/office/drawing/2014/main" id="{00000000-0008-0000-0000-0000C6000000}"/>
                </a:ext>
              </a:extLst>
            </xdr:cNvPr>
            <xdr:cNvCxnSpPr>
              <a:endCxn id="195" idx="1"/>
            </xdr:cNvCxnSpPr>
          </xdr:nvCxnSpPr>
          <xdr:spPr>
            <a:xfrm>
              <a:off x="5288280" y="1859280"/>
              <a:ext cx="1752600" cy="7772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93" name="Elbow Connector 192">
            <a:extLst>
              <a:ext uri="{FF2B5EF4-FFF2-40B4-BE49-F238E27FC236}">
                <a16:creationId xmlns:a16="http://schemas.microsoft.com/office/drawing/2014/main" id="{00000000-0008-0000-0000-0000C1000000}"/>
              </a:ext>
            </a:extLst>
          </xdr:cNvPr>
          <xdr:cNvCxnSpPr>
            <a:endCxn id="196" idx="1"/>
          </xdr:cNvCxnSpPr>
        </xdr:nvCxnSpPr>
        <xdr:spPr>
          <a:xfrm>
            <a:off x="4533900" y="4267200"/>
            <a:ext cx="1729740" cy="118110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2461260</xdr:colOff>
      <xdr:row>31</xdr:row>
      <xdr:rowOff>7620</xdr:rowOff>
    </xdr:from>
    <xdr:to>
      <xdr:col>0</xdr:col>
      <xdr:colOff>4899660</xdr:colOff>
      <xdr:row>37</xdr:row>
      <xdr:rowOff>53340</xdr:rowOff>
    </xdr:to>
    <xdr:grpSp>
      <xdr:nvGrpSpPr>
        <xdr:cNvPr id="205" name="Group 204">
          <a:extLst>
            <a:ext uri="{FF2B5EF4-FFF2-40B4-BE49-F238E27FC236}">
              <a16:creationId xmlns:a16="http://schemas.microsoft.com/office/drawing/2014/main" id="{00000000-0008-0000-0000-0000CD000000}"/>
            </a:ext>
          </a:extLst>
        </xdr:cNvPr>
        <xdr:cNvGrpSpPr/>
      </xdr:nvGrpSpPr>
      <xdr:grpSpPr>
        <a:xfrm rot="5400000">
          <a:off x="3086100" y="5393055"/>
          <a:ext cx="1188720" cy="2438400"/>
          <a:chOff x="4488180" y="3360420"/>
          <a:chExt cx="1143000" cy="2438400"/>
        </a:xfrm>
      </xdr:grpSpPr>
      <xdr:grpSp>
        <xdr:nvGrpSpPr>
          <xdr:cNvPr id="206" name="Group 205">
            <a:extLst>
              <a:ext uri="{FF2B5EF4-FFF2-40B4-BE49-F238E27FC236}">
                <a16:creationId xmlns:a16="http://schemas.microsoft.com/office/drawing/2014/main" id="{00000000-0008-0000-0000-0000CE000000}"/>
              </a:ext>
            </a:extLst>
          </xdr:cNvPr>
          <xdr:cNvGrpSpPr/>
        </xdr:nvGrpSpPr>
        <xdr:grpSpPr>
          <a:xfrm>
            <a:off x="4488180" y="3360420"/>
            <a:ext cx="1143000" cy="2438400"/>
            <a:chOff x="5265420" y="960120"/>
            <a:chExt cx="1143000" cy="2438400"/>
          </a:xfrm>
        </xdr:grpSpPr>
        <xdr:sp macro="" textlink="">
          <xdr:nvSpPr>
            <xdr:cNvPr id="208" name="TextBox 207">
              <a:extLst>
                <a:ext uri="{FF2B5EF4-FFF2-40B4-BE49-F238E27FC236}">
                  <a16:creationId xmlns:a16="http://schemas.microsoft.com/office/drawing/2014/main" id="{00000000-0008-0000-0000-0000D0000000}"/>
                </a:ext>
              </a:extLst>
            </xdr:cNvPr>
            <xdr:cNvSpPr txBox="1"/>
          </xdr:nvSpPr>
          <xdr:spPr>
            <a:xfrm rot="16200000">
              <a:off x="5922645" y="1160145"/>
              <a:ext cx="68199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t>Footwear</a:t>
              </a:r>
            </a:p>
          </xdr:txBody>
        </xdr:sp>
        <xdr:sp macro="" textlink="">
          <xdr:nvSpPr>
            <xdr:cNvPr id="209" name="TextBox 208">
              <a:extLst>
                <a:ext uri="{FF2B5EF4-FFF2-40B4-BE49-F238E27FC236}">
                  <a16:creationId xmlns:a16="http://schemas.microsoft.com/office/drawing/2014/main" id="{00000000-0008-0000-0000-0000D1000000}"/>
                </a:ext>
              </a:extLst>
            </xdr:cNvPr>
            <xdr:cNvSpPr txBox="1"/>
          </xdr:nvSpPr>
          <xdr:spPr>
            <a:xfrm rot="16200000">
              <a:off x="5920740" y="1977390"/>
              <a:ext cx="666750" cy="21717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210" name="TextBox 209">
              <a:extLst>
                <a:ext uri="{FF2B5EF4-FFF2-40B4-BE49-F238E27FC236}">
                  <a16:creationId xmlns:a16="http://schemas.microsoft.com/office/drawing/2014/main" id="{00000000-0008-0000-0000-0000D2000000}"/>
                </a:ext>
              </a:extLst>
            </xdr:cNvPr>
            <xdr:cNvSpPr txBox="1"/>
          </xdr:nvSpPr>
          <xdr:spPr>
            <a:xfrm rot="16200000">
              <a:off x="5890260" y="2880360"/>
              <a:ext cx="77724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t>Equipment</a:t>
              </a:r>
            </a:p>
          </xdr:txBody>
        </xdr:sp>
        <xdr:cxnSp macro="">
          <xdr:nvCxnSpPr>
            <xdr:cNvPr id="211" name="Elbow Connector 210">
              <a:extLst>
                <a:ext uri="{FF2B5EF4-FFF2-40B4-BE49-F238E27FC236}">
                  <a16:creationId xmlns:a16="http://schemas.microsoft.com/office/drawing/2014/main" id="{00000000-0008-0000-0000-0000D3000000}"/>
                </a:ext>
              </a:extLst>
            </xdr:cNvPr>
            <xdr:cNvCxnSpPr/>
          </xdr:nvCxnSpPr>
          <xdr:spPr>
            <a:xfrm rot="10800000" flipH="1">
              <a:off x="5265420" y="1455420"/>
              <a:ext cx="845820" cy="4038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12" name="Elbow Connector 211">
              <a:extLst>
                <a:ext uri="{FF2B5EF4-FFF2-40B4-BE49-F238E27FC236}">
                  <a16:creationId xmlns:a16="http://schemas.microsoft.com/office/drawing/2014/main" id="{00000000-0008-0000-0000-0000D4000000}"/>
                </a:ext>
              </a:extLst>
            </xdr:cNvPr>
            <xdr:cNvCxnSpPr/>
          </xdr:nvCxnSpPr>
          <xdr:spPr>
            <a:xfrm>
              <a:off x="5273040" y="1851660"/>
              <a:ext cx="815340" cy="19050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207" name="Elbow Connector 206">
            <a:extLst>
              <a:ext uri="{FF2B5EF4-FFF2-40B4-BE49-F238E27FC236}">
                <a16:creationId xmlns:a16="http://schemas.microsoft.com/office/drawing/2014/main" id="{00000000-0008-0000-0000-0000CF000000}"/>
              </a:ext>
            </a:extLst>
          </xdr:cNvPr>
          <xdr:cNvCxnSpPr/>
        </xdr:nvCxnSpPr>
        <xdr:spPr>
          <a:xfrm>
            <a:off x="4495800" y="4251960"/>
            <a:ext cx="822960" cy="8153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2"/>
  <sheetViews>
    <sheetView workbookViewId="0"/>
  </sheetViews>
  <sheetFormatPr defaultRowHeight="15" x14ac:dyDescent="0.25"/>
  <cols>
    <col min="1" max="1" width="176.140625" style="19" customWidth="1"/>
  </cols>
  <sheetData>
    <row r="1" spans="1:1" ht="23.25" x14ac:dyDescent="0.35">
      <c r="A1" s="18" t="s">
        <v>21</v>
      </c>
    </row>
    <row r="2" spans="1:1" x14ac:dyDescent="0.25">
      <c r="A2" s="37" t="s">
        <v>139</v>
      </c>
    </row>
    <row r="3" spans="1:1" x14ac:dyDescent="0.25">
      <c r="A3" s="20" t="s">
        <v>140</v>
      </c>
    </row>
    <row r="4" spans="1:1" x14ac:dyDescent="0.25">
      <c r="A4" s="37" t="s">
        <v>20</v>
      </c>
    </row>
    <row r="5" spans="1:1" x14ac:dyDescent="0.25">
      <c r="A5" s="19" t="s">
        <v>141</v>
      </c>
    </row>
    <row r="6" spans="1:1" x14ac:dyDescent="0.25">
      <c r="A6" s="37"/>
    </row>
    <row r="7" spans="1:1" x14ac:dyDescent="0.25">
      <c r="A7" s="37"/>
    </row>
    <row r="10" spans="1:1" x14ac:dyDescent="0.25">
      <c r="A10" s="20"/>
    </row>
    <row r="11" spans="1:1" x14ac:dyDescent="0.25">
      <c r="A11" s="20"/>
    </row>
    <row r="12" spans="1:1" x14ac:dyDescent="0.25">
      <c r="A12" s="20"/>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561231-90C6-4306-A94D-084A4FB5BF8D}">
  <dimension ref="A1:K207"/>
  <sheetViews>
    <sheetView zoomScaleNormal="100" workbookViewId="0">
      <pane ySplit="1" topLeftCell="A176" activePane="bottomLeft" state="frozen"/>
      <selection pane="bottomLeft" activeCell="I141" sqref="I141"/>
    </sheetView>
  </sheetViews>
  <sheetFormatPr defaultRowHeight="15" x14ac:dyDescent="0.25"/>
  <cols>
    <col min="1" max="1" width="78.140625" customWidth="1"/>
    <col min="2" max="2" width="7.85546875" bestFit="1" customWidth="1"/>
    <col min="3" max="3" width="8.5703125" bestFit="1" customWidth="1"/>
    <col min="4" max="4" width="8.140625" bestFit="1" customWidth="1"/>
    <col min="5" max="5" width="9" bestFit="1" customWidth="1"/>
    <col min="6" max="6" width="8.5703125" bestFit="1" customWidth="1"/>
    <col min="7" max="7" width="8.140625" bestFit="1" customWidth="1"/>
    <col min="8" max="8" width="7.85546875" bestFit="1" customWidth="1"/>
    <col min="9" max="9" width="8.140625" bestFit="1" customWidth="1"/>
  </cols>
  <sheetData>
    <row r="1" spans="1:11" ht="60" customHeight="1" x14ac:dyDescent="0.25">
      <c r="A1" s="15" t="s">
        <v>116</v>
      </c>
      <c r="B1" s="16">
        <f t="shared" ref="B1:H1" si="0">+C1-1</f>
        <v>2015</v>
      </c>
      <c r="C1" s="16">
        <f t="shared" si="0"/>
        <v>2016</v>
      </c>
      <c r="D1" s="16">
        <f t="shared" si="0"/>
        <v>2017</v>
      </c>
      <c r="E1" s="16">
        <f t="shared" si="0"/>
        <v>2018</v>
      </c>
      <c r="F1" s="16">
        <f t="shared" si="0"/>
        <v>2019</v>
      </c>
      <c r="G1" s="16">
        <f t="shared" si="0"/>
        <v>2020</v>
      </c>
      <c r="H1" s="16">
        <f t="shared" si="0"/>
        <v>2021</v>
      </c>
      <c r="I1" s="16">
        <v>2022</v>
      </c>
    </row>
    <row r="2" spans="1:11" x14ac:dyDescent="0.25">
      <c r="A2" t="s">
        <v>28</v>
      </c>
      <c r="B2" s="3">
        <v>30601</v>
      </c>
      <c r="C2" s="3">
        <v>32376</v>
      </c>
      <c r="D2" s="3">
        <v>34350</v>
      </c>
      <c r="E2" s="3">
        <v>36397</v>
      </c>
      <c r="F2" s="3">
        <v>39117</v>
      </c>
      <c r="G2" s="3">
        <v>37403</v>
      </c>
      <c r="H2" s="3">
        <v>44538</v>
      </c>
      <c r="I2" s="3">
        <v>46710</v>
      </c>
    </row>
    <row r="3" spans="1:11" x14ac:dyDescent="0.25">
      <c r="A3" s="23" t="s">
        <v>29</v>
      </c>
      <c r="B3" s="24">
        <v>16534</v>
      </c>
      <c r="C3" s="24">
        <v>17405</v>
      </c>
      <c r="D3" s="24">
        <v>19038</v>
      </c>
      <c r="E3" s="24">
        <v>20441</v>
      </c>
      <c r="F3" s="24">
        <v>21643</v>
      </c>
      <c r="G3" s="24">
        <v>21162</v>
      </c>
      <c r="H3" s="24">
        <v>24576</v>
      </c>
      <c r="I3" s="24">
        <v>25231</v>
      </c>
    </row>
    <row r="4" spans="1:11" s="1" customFormat="1" x14ac:dyDescent="0.25">
      <c r="A4" s="1" t="s">
        <v>4</v>
      </c>
      <c r="B4" s="9">
        <f t="shared" ref="B4:I4" si="1">+B2-B3</f>
        <v>14067</v>
      </c>
      <c r="C4" s="9">
        <f t="shared" si="1"/>
        <v>14971</v>
      </c>
      <c r="D4" s="9">
        <f t="shared" si="1"/>
        <v>15312</v>
      </c>
      <c r="E4" s="9">
        <f t="shared" si="1"/>
        <v>15956</v>
      </c>
      <c r="F4" s="9">
        <f t="shared" si="1"/>
        <v>17474</v>
      </c>
      <c r="G4" s="9">
        <f t="shared" si="1"/>
        <v>16241</v>
      </c>
      <c r="H4" s="9">
        <f t="shared" si="1"/>
        <v>19962</v>
      </c>
      <c r="I4" s="9">
        <f t="shared" si="1"/>
        <v>21479</v>
      </c>
    </row>
    <row r="5" spans="1:11" x14ac:dyDescent="0.25">
      <c r="A5" s="11" t="s">
        <v>22</v>
      </c>
      <c r="B5" s="3">
        <v>3213</v>
      </c>
      <c r="C5" s="3">
        <v>3278</v>
      </c>
      <c r="D5" s="3">
        <v>3341</v>
      </c>
      <c r="E5" s="3">
        <v>3577</v>
      </c>
      <c r="F5" s="3">
        <v>3753</v>
      </c>
      <c r="G5" s="3">
        <v>3592</v>
      </c>
      <c r="H5" s="3">
        <v>3114</v>
      </c>
      <c r="I5" s="3">
        <v>3850</v>
      </c>
    </row>
    <row r="6" spans="1:11" x14ac:dyDescent="0.25">
      <c r="A6" s="11" t="s">
        <v>23</v>
      </c>
      <c r="B6" s="3">
        <v>6679</v>
      </c>
      <c r="C6" s="3">
        <v>7191</v>
      </c>
      <c r="D6" s="3">
        <v>7222</v>
      </c>
      <c r="E6" s="3">
        <v>7934</v>
      </c>
      <c r="F6" s="3">
        <v>8949</v>
      </c>
      <c r="G6" s="3">
        <v>9534</v>
      </c>
      <c r="H6" s="3">
        <v>9911</v>
      </c>
      <c r="I6" s="3">
        <v>10954</v>
      </c>
    </row>
    <row r="7" spans="1:11" x14ac:dyDescent="0.25">
      <c r="A7" s="22" t="s">
        <v>24</v>
      </c>
      <c r="B7" s="21">
        <f t="shared" ref="B7:I7" si="2">+B5+B6</f>
        <v>9892</v>
      </c>
      <c r="C7" s="21">
        <f t="shared" si="2"/>
        <v>10469</v>
      </c>
      <c r="D7" s="21">
        <f t="shared" si="2"/>
        <v>10563</v>
      </c>
      <c r="E7" s="21">
        <f t="shared" si="2"/>
        <v>11511</v>
      </c>
      <c r="F7" s="21">
        <f t="shared" si="2"/>
        <v>12702</v>
      </c>
      <c r="G7" s="21">
        <f t="shared" si="2"/>
        <v>13126</v>
      </c>
      <c r="H7" s="21">
        <f t="shared" si="2"/>
        <v>13025</v>
      </c>
      <c r="I7" s="21">
        <f t="shared" si="2"/>
        <v>14804</v>
      </c>
    </row>
    <row r="8" spans="1:11" x14ac:dyDescent="0.25">
      <c r="A8" s="2" t="s">
        <v>25</v>
      </c>
      <c r="B8" s="3">
        <v>28</v>
      </c>
      <c r="C8" s="3">
        <v>19</v>
      </c>
      <c r="D8" s="3">
        <v>59</v>
      </c>
      <c r="E8" s="3">
        <v>54</v>
      </c>
      <c r="F8" s="3">
        <v>49</v>
      </c>
      <c r="G8" s="3">
        <v>89</v>
      </c>
      <c r="H8" s="3">
        <v>262</v>
      </c>
      <c r="I8" s="3">
        <v>205</v>
      </c>
    </row>
    <row r="9" spans="1:11" x14ac:dyDescent="0.25">
      <c r="A9" s="2" t="s">
        <v>5</v>
      </c>
      <c r="B9" s="3">
        <v>-58</v>
      </c>
      <c r="C9" s="3">
        <v>-140</v>
      </c>
      <c r="D9" s="3">
        <v>-196</v>
      </c>
      <c r="E9" s="3">
        <v>66</v>
      </c>
      <c r="F9" s="3">
        <v>-78</v>
      </c>
      <c r="G9" s="3">
        <v>139</v>
      </c>
      <c r="H9" s="3">
        <v>14</v>
      </c>
      <c r="I9" s="3">
        <v>-181</v>
      </c>
    </row>
    <row r="10" spans="1:11" x14ac:dyDescent="0.25">
      <c r="A10" s="4" t="s">
        <v>26</v>
      </c>
      <c r="B10" s="5">
        <f t="shared" ref="B10:I10" si="3">+B4-B7-B8-B9</f>
        <v>4205</v>
      </c>
      <c r="C10" s="5">
        <f t="shared" si="3"/>
        <v>4623</v>
      </c>
      <c r="D10" s="5">
        <f t="shared" si="3"/>
        <v>4886</v>
      </c>
      <c r="E10" s="5">
        <f t="shared" si="3"/>
        <v>4325</v>
      </c>
      <c r="F10" s="5">
        <f t="shared" si="3"/>
        <v>4801</v>
      </c>
      <c r="G10" s="5">
        <f t="shared" si="3"/>
        <v>2887</v>
      </c>
      <c r="H10" s="5">
        <f t="shared" si="3"/>
        <v>6661</v>
      </c>
      <c r="I10" s="5">
        <f t="shared" si="3"/>
        <v>6651</v>
      </c>
    </row>
    <row r="11" spans="1:11" x14ac:dyDescent="0.25">
      <c r="A11" s="2" t="s">
        <v>27</v>
      </c>
      <c r="B11" s="3">
        <v>932</v>
      </c>
      <c r="C11" s="3">
        <v>863</v>
      </c>
      <c r="D11" s="3">
        <v>646</v>
      </c>
      <c r="E11" s="3">
        <v>2392</v>
      </c>
      <c r="F11" s="3">
        <v>772</v>
      </c>
      <c r="G11" s="3">
        <v>348</v>
      </c>
      <c r="H11" s="3">
        <v>934</v>
      </c>
      <c r="I11" s="3">
        <v>605</v>
      </c>
    </row>
    <row r="12" spans="1:11" ht="15.75" thickBot="1" x14ac:dyDescent="0.3">
      <c r="A12" s="6" t="s">
        <v>30</v>
      </c>
      <c r="B12" s="7">
        <f t="shared" ref="B12:I12" si="4">+B10-B11</f>
        <v>3273</v>
      </c>
      <c r="C12" s="7">
        <f t="shared" si="4"/>
        <v>3760</v>
      </c>
      <c r="D12" s="7">
        <f t="shared" si="4"/>
        <v>4240</v>
      </c>
      <c r="E12" s="7">
        <f t="shared" si="4"/>
        <v>1933</v>
      </c>
      <c r="F12" s="7">
        <f t="shared" si="4"/>
        <v>4029</v>
      </c>
      <c r="G12" s="7">
        <f t="shared" si="4"/>
        <v>2539</v>
      </c>
      <c r="H12" s="7">
        <f t="shared" si="4"/>
        <v>5727</v>
      </c>
      <c r="I12" s="7">
        <f t="shared" si="4"/>
        <v>6046</v>
      </c>
      <c r="K12" s="59"/>
    </row>
    <row r="13" spans="1:11" ht="15.75" thickTop="1" x14ac:dyDescent="0.25">
      <c r="A13" s="1" t="s">
        <v>8</v>
      </c>
    </row>
    <row r="14" spans="1:11" x14ac:dyDescent="0.25">
      <c r="A14" s="2" t="s">
        <v>6</v>
      </c>
      <c r="B14" s="58">
        <f t="shared" ref="B14:G15" si="5">B$12/B17</f>
        <v>3.7983056748288266</v>
      </c>
      <c r="C14" s="58">
        <f t="shared" si="5"/>
        <v>2.2145002650332763</v>
      </c>
      <c r="D14" s="58">
        <f t="shared" si="5"/>
        <v>2.5576064664012548</v>
      </c>
      <c r="E14" s="58">
        <f t="shared" si="5"/>
        <v>1.1904175391058012</v>
      </c>
      <c r="F14" s="58">
        <f t="shared" si="5"/>
        <v>2.5504842691650311</v>
      </c>
      <c r="G14" s="58">
        <f t="shared" si="5"/>
        <v>1.6288170387477547</v>
      </c>
      <c r="H14" s="58">
        <v>3.64</v>
      </c>
      <c r="I14" s="58">
        <v>3.83</v>
      </c>
    </row>
    <row r="15" spans="1:11" x14ac:dyDescent="0.25">
      <c r="A15" s="2" t="s">
        <v>7</v>
      </c>
      <c r="B15" s="58">
        <f t="shared" si="5"/>
        <v>3.7008141112618724</v>
      </c>
      <c r="C15" s="58">
        <f t="shared" si="5"/>
        <v>2.1578192252510759</v>
      </c>
      <c r="D15" s="58">
        <f t="shared" si="5"/>
        <v>2.5059101654846336</v>
      </c>
      <c r="E15" s="58">
        <f t="shared" si="5"/>
        <v>1.1650895063588693</v>
      </c>
      <c r="F15" s="58">
        <f t="shared" si="5"/>
        <v>2.4894957983193278</v>
      </c>
      <c r="G15" s="58">
        <f t="shared" si="5"/>
        <v>1.5952500628298569</v>
      </c>
      <c r="H15" s="58">
        <v>3.56</v>
      </c>
      <c r="I15" s="58">
        <v>3.75</v>
      </c>
    </row>
    <row r="16" spans="1:11" x14ac:dyDescent="0.25">
      <c r="A16" s="1" t="s">
        <v>9</v>
      </c>
    </row>
    <row r="17" spans="1:9" x14ac:dyDescent="0.25">
      <c r="A17" s="2" t="s">
        <v>6</v>
      </c>
      <c r="B17" s="57">
        <v>861.7</v>
      </c>
      <c r="C17" s="57">
        <v>1697.9</v>
      </c>
      <c r="D17" s="57">
        <v>1657.8</v>
      </c>
      <c r="E17" s="57">
        <v>1623.8</v>
      </c>
      <c r="F17" s="57">
        <v>1579.7</v>
      </c>
      <c r="G17" s="57">
        <v>1558.8</v>
      </c>
      <c r="H17" s="8">
        <v>1573</v>
      </c>
      <c r="I17" s="8">
        <v>1578.8</v>
      </c>
    </row>
    <row r="18" spans="1:9" x14ac:dyDescent="0.25">
      <c r="A18" s="2" t="s">
        <v>7</v>
      </c>
      <c r="B18" s="57">
        <v>884.4</v>
      </c>
      <c r="C18" s="57">
        <v>1742.5</v>
      </c>
      <c r="D18" s="57">
        <v>1692</v>
      </c>
      <c r="E18" s="57">
        <v>1659.1</v>
      </c>
      <c r="F18" s="57">
        <v>1618.4</v>
      </c>
      <c r="G18" s="57">
        <v>1591.6</v>
      </c>
      <c r="H18" s="8">
        <v>1609.4</v>
      </c>
      <c r="I18" s="8">
        <v>1610.8</v>
      </c>
    </row>
    <row r="20" spans="1:9" s="12" customFormat="1" x14ac:dyDescent="0.25">
      <c r="A20" s="12" t="s">
        <v>2</v>
      </c>
      <c r="B20" s="13">
        <f t="shared" ref="B20:I20" si="6">+ROUND(((B12/B18)-B15),2)</f>
        <v>0</v>
      </c>
      <c r="C20" s="13">
        <f t="shared" si="6"/>
        <v>0</v>
      </c>
      <c r="D20" s="13">
        <f t="shared" si="6"/>
        <v>0</v>
      </c>
      <c r="E20" s="13">
        <f t="shared" si="6"/>
        <v>0</v>
      </c>
      <c r="F20" s="13">
        <f t="shared" si="6"/>
        <v>0</v>
      </c>
      <c r="G20" s="13">
        <f t="shared" si="6"/>
        <v>0</v>
      </c>
      <c r="H20" s="13">
        <f t="shared" si="6"/>
        <v>0</v>
      </c>
      <c r="I20" s="13">
        <f t="shared" si="6"/>
        <v>0</v>
      </c>
    </row>
    <row r="22" spans="1:9" x14ac:dyDescent="0.25">
      <c r="A22" s="14" t="s">
        <v>0</v>
      </c>
      <c r="B22" s="14"/>
      <c r="C22" s="14"/>
      <c r="D22" s="14"/>
      <c r="E22" s="14"/>
      <c r="F22" s="14"/>
      <c r="G22" s="14"/>
      <c r="H22" s="14"/>
      <c r="I22" s="14"/>
    </row>
    <row r="23" spans="1:9" x14ac:dyDescent="0.25">
      <c r="A23" s="1" t="s">
        <v>31</v>
      </c>
    </row>
    <row r="24" spans="1:9" x14ac:dyDescent="0.25">
      <c r="A24" s="10" t="s">
        <v>32</v>
      </c>
      <c r="B24" s="3"/>
      <c r="C24" s="3"/>
      <c r="D24" s="3"/>
      <c r="E24" s="3"/>
      <c r="F24" s="3"/>
      <c r="G24" s="3"/>
      <c r="H24" s="3"/>
      <c r="I24" s="3"/>
    </row>
    <row r="25" spans="1:9" x14ac:dyDescent="0.25">
      <c r="A25" s="11" t="s">
        <v>33</v>
      </c>
      <c r="B25" s="3">
        <v>3852</v>
      </c>
      <c r="C25" s="3">
        <v>3138</v>
      </c>
      <c r="D25" s="3">
        <v>3808</v>
      </c>
      <c r="E25" s="3">
        <v>4249</v>
      </c>
      <c r="F25" s="3">
        <v>4466</v>
      </c>
      <c r="G25" s="3">
        <v>8348</v>
      </c>
      <c r="H25" s="3">
        <v>9889</v>
      </c>
      <c r="I25" s="3">
        <v>8574</v>
      </c>
    </row>
    <row r="26" spans="1:9" x14ac:dyDescent="0.25">
      <c r="A26" s="11" t="s">
        <v>34</v>
      </c>
      <c r="B26" s="3">
        <v>2072</v>
      </c>
      <c r="C26" s="3">
        <v>2319</v>
      </c>
      <c r="D26" s="3">
        <v>2371</v>
      </c>
      <c r="E26" s="3">
        <v>996</v>
      </c>
      <c r="F26" s="3">
        <v>197</v>
      </c>
      <c r="G26" s="3">
        <v>439</v>
      </c>
      <c r="H26" s="3">
        <v>3587</v>
      </c>
      <c r="I26" s="3">
        <v>4423</v>
      </c>
    </row>
    <row r="27" spans="1:9" x14ac:dyDescent="0.25">
      <c r="A27" s="11" t="s">
        <v>35</v>
      </c>
      <c r="B27" s="3">
        <v>3358</v>
      </c>
      <c r="C27" s="3">
        <v>3241</v>
      </c>
      <c r="D27" s="3">
        <v>3677</v>
      </c>
      <c r="E27" s="3">
        <v>3498</v>
      </c>
      <c r="F27" s="3">
        <v>4272</v>
      </c>
      <c r="G27" s="3">
        <v>2749</v>
      </c>
      <c r="H27" s="3">
        <v>4463</v>
      </c>
      <c r="I27" s="3">
        <v>4667</v>
      </c>
    </row>
    <row r="28" spans="1:9" x14ac:dyDescent="0.25">
      <c r="A28" s="11" t="s">
        <v>36</v>
      </c>
      <c r="B28" s="3">
        <v>4337</v>
      </c>
      <c r="C28" s="3">
        <v>4838</v>
      </c>
      <c r="D28" s="3">
        <v>5055</v>
      </c>
      <c r="E28" s="3">
        <v>5261</v>
      </c>
      <c r="F28" s="3">
        <v>5622</v>
      </c>
      <c r="G28" s="3">
        <v>7367</v>
      </c>
      <c r="H28" s="3">
        <v>6854</v>
      </c>
      <c r="I28" s="3">
        <v>8420</v>
      </c>
    </row>
    <row r="29" spans="1:9" x14ac:dyDescent="0.25">
      <c r="A29" s="11" t="s">
        <v>37</v>
      </c>
      <c r="B29" s="3">
        <v>1968</v>
      </c>
      <c r="C29" s="3">
        <v>1489</v>
      </c>
      <c r="D29" s="3">
        <v>1150</v>
      </c>
      <c r="E29" s="3">
        <v>1130</v>
      </c>
      <c r="F29" s="3">
        <v>1968</v>
      </c>
      <c r="G29" s="3">
        <v>1653</v>
      </c>
      <c r="H29" s="3">
        <v>1498</v>
      </c>
      <c r="I29" s="3">
        <v>2129</v>
      </c>
    </row>
    <row r="30" spans="1:9" x14ac:dyDescent="0.25">
      <c r="A30" s="4" t="s">
        <v>10</v>
      </c>
      <c r="B30" s="5">
        <f t="shared" ref="B30:I30" si="7">+SUM(B25:B29)</f>
        <v>15587</v>
      </c>
      <c r="C30" s="5">
        <f t="shared" si="7"/>
        <v>15025</v>
      </c>
      <c r="D30" s="5">
        <f t="shared" si="7"/>
        <v>16061</v>
      </c>
      <c r="E30" s="5">
        <f t="shared" si="7"/>
        <v>15134</v>
      </c>
      <c r="F30" s="5">
        <f t="shared" si="7"/>
        <v>16525</v>
      </c>
      <c r="G30" s="5">
        <f t="shared" si="7"/>
        <v>20556</v>
      </c>
      <c r="H30" s="5">
        <f t="shared" si="7"/>
        <v>26291</v>
      </c>
      <c r="I30" s="5">
        <f t="shared" si="7"/>
        <v>28213</v>
      </c>
    </row>
    <row r="31" spans="1:9" x14ac:dyDescent="0.25">
      <c r="A31" s="2" t="s">
        <v>38</v>
      </c>
      <c r="B31" s="3">
        <v>3011</v>
      </c>
      <c r="C31" s="3">
        <v>3520</v>
      </c>
      <c r="D31" s="3">
        <v>3989</v>
      </c>
      <c r="E31" s="3">
        <v>4454</v>
      </c>
      <c r="F31" s="3">
        <v>4744</v>
      </c>
      <c r="G31" s="3">
        <v>4866</v>
      </c>
      <c r="H31" s="3">
        <v>4904</v>
      </c>
      <c r="I31" s="3">
        <v>4791</v>
      </c>
    </row>
    <row r="32" spans="1:9" x14ac:dyDescent="0.25">
      <c r="A32" s="2" t="s">
        <v>39</v>
      </c>
      <c r="B32" s="3">
        <v>0</v>
      </c>
      <c r="C32" s="3">
        <v>0</v>
      </c>
      <c r="D32" s="3">
        <v>0</v>
      </c>
      <c r="E32" s="3">
        <v>0</v>
      </c>
      <c r="F32" s="3">
        <v>0</v>
      </c>
      <c r="G32" s="3">
        <v>3097</v>
      </c>
      <c r="H32" s="3">
        <v>3113</v>
      </c>
      <c r="I32" s="3">
        <v>2926</v>
      </c>
    </row>
    <row r="33" spans="1:9" x14ac:dyDescent="0.25">
      <c r="A33" s="2" t="s">
        <v>40</v>
      </c>
      <c r="B33" s="3">
        <v>281</v>
      </c>
      <c r="C33" s="3">
        <v>281</v>
      </c>
      <c r="D33" s="3">
        <v>283</v>
      </c>
      <c r="E33" s="3">
        <v>285</v>
      </c>
      <c r="F33" s="3">
        <v>283</v>
      </c>
      <c r="G33" s="3">
        <v>274</v>
      </c>
      <c r="H33" s="3">
        <v>269</v>
      </c>
      <c r="I33" s="3">
        <v>286</v>
      </c>
    </row>
    <row r="34" spans="1:9" x14ac:dyDescent="0.25">
      <c r="A34" s="2" t="s">
        <v>41</v>
      </c>
      <c r="B34" s="3">
        <v>131</v>
      </c>
      <c r="C34" s="3">
        <v>131</v>
      </c>
      <c r="D34" s="3">
        <v>139</v>
      </c>
      <c r="E34" s="3">
        <v>154</v>
      </c>
      <c r="F34" s="3">
        <v>154</v>
      </c>
      <c r="G34" s="3">
        <v>223</v>
      </c>
      <c r="H34" s="3">
        <v>242</v>
      </c>
      <c r="I34" s="3">
        <v>284</v>
      </c>
    </row>
    <row r="35" spans="1:9" x14ac:dyDescent="0.25">
      <c r="A35" s="2" t="s">
        <v>42</v>
      </c>
      <c r="B35" s="3">
        <v>2587</v>
      </c>
      <c r="C35" s="3">
        <v>2439</v>
      </c>
      <c r="D35" s="3">
        <v>2787</v>
      </c>
      <c r="E35" s="3">
        <v>2509</v>
      </c>
      <c r="F35" s="3">
        <v>2011</v>
      </c>
      <c r="G35" s="3">
        <v>2326</v>
      </c>
      <c r="H35" s="3">
        <v>2921</v>
      </c>
      <c r="I35" s="3">
        <v>3821</v>
      </c>
    </row>
    <row r="36" spans="1:9" ht="15.75" thickBot="1" x14ac:dyDescent="0.3">
      <c r="A36" s="6" t="s">
        <v>43</v>
      </c>
      <c r="B36" s="7">
        <f t="shared" ref="B36:I36" si="8">+SUM(B30:B35)</f>
        <v>21597</v>
      </c>
      <c r="C36" s="7">
        <f t="shared" si="8"/>
        <v>21396</v>
      </c>
      <c r="D36" s="7">
        <f t="shared" si="8"/>
        <v>23259</v>
      </c>
      <c r="E36" s="7">
        <f t="shared" si="8"/>
        <v>22536</v>
      </c>
      <c r="F36" s="7">
        <f t="shared" si="8"/>
        <v>23717</v>
      </c>
      <c r="G36" s="7">
        <f t="shared" si="8"/>
        <v>31342</v>
      </c>
      <c r="H36" s="7">
        <f t="shared" si="8"/>
        <v>37740</v>
      </c>
      <c r="I36" s="7">
        <f t="shared" si="8"/>
        <v>40321</v>
      </c>
    </row>
    <row r="37" spans="1:9" ht="15.75" thickTop="1" x14ac:dyDescent="0.25">
      <c r="A37" s="1" t="s">
        <v>44</v>
      </c>
      <c r="B37" s="3"/>
      <c r="C37" s="3"/>
      <c r="D37" s="3"/>
      <c r="E37" s="3"/>
      <c r="F37" s="3"/>
      <c r="G37" s="3"/>
      <c r="H37" s="3"/>
      <c r="I37" s="3"/>
    </row>
    <row r="38" spans="1:9" x14ac:dyDescent="0.25">
      <c r="A38" s="10" t="s">
        <v>45</v>
      </c>
      <c r="B38" s="3"/>
      <c r="C38" s="3"/>
      <c r="D38" s="3"/>
      <c r="E38" s="3"/>
      <c r="F38" s="3"/>
      <c r="G38" s="3"/>
      <c r="H38" s="3"/>
      <c r="I38" s="3"/>
    </row>
    <row r="39" spans="1:9" x14ac:dyDescent="0.25">
      <c r="A39" s="11" t="s">
        <v>46</v>
      </c>
      <c r="B39" s="3">
        <v>107</v>
      </c>
      <c r="C39" s="3">
        <v>44</v>
      </c>
      <c r="D39" s="3">
        <v>6</v>
      </c>
      <c r="E39" s="3">
        <v>6</v>
      </c>
      <c r="F39" s="3">
        <v>6</v>
      </c>
      <c r="G39" s="3">
        <v>3</v>
      </c>
      <c r="H39" s="3">
        <v>0</v>
      </c>
      <c r="I39" s="3">
        <v>500</v>
      </c>
    </row>
    <row r="40" spans="1:9" x14ac:dyDescent="0.25">
      <c r="A40" s="11" t="s">
        <v>47</v>
      </c>
      <c r="B40" s="3">
        <v>74</v>
      </c>
      <c r="C40" s="3">
        <v>1</v>
      </c>
      <c r="D40" s="3">
        <v>325</v>
      </c>
      <c r="E40" s="3">
        <v>336</v>
      </c>
      <c r="F40" s="3">
        <v>9</v>
      </c>
      <c r="G40" s="3">
        <v>248</v>
      </c>
      <c r="H40" s="3">
        <v>2</v>
      </c>
      <c r="I40" s="3">
        <v>10</v>
      </c>
    </row>
    <row r="41" spans="1:9" x14ac:dyDescent="0.25">
      <c r="A41" s="11" t="s">
        <v>11</v>
      </c>
      <c r="B41" s="3">
        <v>2131</v>
      </c>
      <c r="C41" s="3">
        <v>2191</v>
      </c>
      <c r="D41" s="3">
        <v>2048</v>
      </c>
      <c r="E41" s="3">
        <v>2279</v>
      </c>
      <c r="F41" s="3">
        <v>2612</v>
      </c>
      <c r="G41" s="3">
        <v>2248</v>
      </c>
      <c r="H41" s="3">
        <v>2836</v>
      </c>
      <c r="I41" s="3">
        <v>3358</v>
      </c>
    </row>
    <row r="42" spans="1:9" x14ac:dyDescent="0.25">
      <c r="A42" s="11" t="s">
        <v>48</v>
      </c>
      <c r="B42" s="3">
        <v>3949</v>
      </c>
      <c r="C42" s="3">
        <v>3037</v>
      </c>
      <c r="D42" s="3">
        <v>3011</v>
      </c>
      <c r="E42" s="3">
        <v>3269</v>
      </c>
      <c r="F42" s="3">
        <v>5010</v>
      </c>
      <c r="G42" s="3">
        <v>5184</v>
      </c>
      <c r="H42" s="3">
        <v>467</v>
      </c>
      <c r="I42" s="3">
        <v>420</v>
      </c>
    </row>
    <row r="43" spans="1:9" x14ac:dyDescent="0.25">
      <c r="A43" s="11" t="s">
        <v>12</v>
      </c>
      <c r="B43" s="3">
        <v>0</v>
      </c>
      <c r="C43" s="3">
        <v>0</v>
      </c>
      <c r="D43" s="3">
        <v>0</v>
      </c>
      <c r="E43" s="3">
        <v>0</v>
      </c>
      <c r="F43" s="3">
        <v>0</v>
      </c>
      <c r="G43" s="3">
        <v>445</v>
      </c>
      <c r="H43" s="3">
        <v>6063</v>
      </c>
      <c r="I43" s="3">
        <v>6220</v>
      </c>
    </row>
    <row r="44" spans="1:9" x14ac:dyDescent="0.25">
      <c r="A44" s="11" t="s">
        <v>49</v>
      </c>
      <c r="B44" s="3">
        <v>71</v>
      </c>
      <c r="C44" s="3">
        <v>85</v>
      </c>
      <c r="D44" s="3">
        <v>84</v>
      </c>
      <c r="E44" s="3">
        <v>150</v>
      </c>
      <c r="F44" s="3">
        <v>229</v>
      </c>
      <c r="G44" s="3">
        <v>156</v>
      </c>
      <c r="H44" s="3">
        <v>306</v>
      </c>
      <c r="I44" s="3">
        <v>222</v>
      </c>
    </row>
    <row r="45" spans="1:9" x14ac:dyDescent="0.25">
      <c r="A45" s="4" t="s">
        <v>13</v>
      </c>
      <c r="B45" s="5">
        <f t="shared" ref="B45:I45" si="9">+SUM(B39:B44)</f>
        <v>6332</v>
      </c>
      <c r="C45" s="5">
        <f t="shared" si="9"/>
        <v>5358</v>
      </c>
      <c r="D45" s="5">
        <f t="shared" si="9"/>
        <v>5474</v>
      </c>
      <c r="E45" s="5">
        <f t="shared" si="9"/>
        <v>6040</v>
      </c>
      <c r="F45" s="5">
        <f t="shared" si="9"/>
        <v>7866</v>
      </c>
      <c r="G45" s="5">
        <f t="shared" si="9"/>
        <v>8284</v>
      </c>
      <c r="H45" s="5">
        <f t="shared" si="9"/>
        <v>9674</v>
      </c>
      <c r="I45" s="5">
        <f t="shared" si="9"/>
        <v>10730</v>
      </c>
    </row>
    <row r="46" spans="1:9" x14ac:dyDescent="0.25">
      <c r="A46" s="2" t="s">
        <v>50</v>
      </c>
      <c r="B46" s="3">
        <v>1079</v>
      </c>
      <c r="C46" s="3">
        <v>2010</v>
      </c>
      <c r="D46" s="3">
        <v>3471</v>
      </c>
      <c r="E46" s="3">
        <v>3468</v>
      </c>
      <c r="F46" s="3">
        <v>3464</v>
      </c>
      <c r="G46" s="3">
        <v>9406</v>
      </c>
      <c r="H46" s="3">
        <v>9413</v>
      </c>
      <c r="I46" s="3">
        <v>8920</v>
      </c>
    </row>
    <row r="47" spans="1:9" x14ac:dyDescent="0.25">
      <c r="A47" s="2" t="s">
        <v>51</v>
      </c>
      <c r="B47" s="3">
        <v>0</v>
      </c>
      <c r="C47" s="3">
        <v>0</v>
      </c>
      <c r="D47" s="3">
        <v>0</v>
      </c>
      <c r="E47" s="3">
        <v>0</v>
      </c>
      <c r="F47" s="3">
        <v>0</v>
      </c>
      <c r="G47" s="3">
        <v>2913</v>
      </c>
      <c r="H47" s="3">
        <v>2931</v>
      </c>
      <c r="I47" s="3">
        <v>2777</v>
      </c>
    </row>
    <row r="48" spans="1:9" x14ac:dyDescent="0.25">
      <c r="A48" s="2" t="s">
        <v>52</v>
      </c>
      <c r="B48" s="3">
        <v>1479</v>
      </c>
      <c r="C48" s="3">
        <v>1770</v>
      </c>
      <c r="D48" s="3">
        <v>1907</v>
      </c>
      <c r="E48" s="3">
        <v>3216</v>
      </c>
      <c r="F48" s="3">
        <v>3347</v>
      </c>
      <c r="G48" s="3">
        <v>2684</v>
      </c>
      <c r="H48" s="3">
        <v>2955</v>
      </c>
      <c r="I48" s="3">
        <v>2613</v>
      </c>
    </row>
    <row r="49" spans="1:9" x14ac:dyDescent="0.25">
      <c r="A49" s="2" t="s">
        <v>53</v>
      </c>
      <c r="B49" s="3"/>
      <c r="C49" s="3"/>
      <c r="D49" s="3"/>
      <c r="E49" s="3"/>
      <c r="F49" s="3"/>
      <c r="G49" s="3"/>
      <c r="H49" s="3"/>
      <c r="I49" s="3"/>
    </row>
    <row r="50" spans="1:9" x14ac:dyDescent="0.25">
      <c r="A50" s="11" t="s">
        <v>54</v>
      </c>
      <c r="B50" s="3">
        <v>0</v>
      </c>
      <c r="C50" s="3">
        <v>0</v>
      </c>
      <c r="D50" s="3">
        <v>0</v>
      </c>
      <c r="E50" s="3">
        <v>0</v>
      </c>
      <c r="F50" s="3">
        <v>0</v>
      </c>
      <c r="G50" s="3">
        <v>0</v>
      </c>
      <c r="H50" s="3">
        <v>0</v>
      </c>
      <c r="I50" s="3">
        <v>0</v>
      </c>
    </row>
    <row r="51" spans="1:9" x14ac:dyDescent="0.25">
      <c r="A51" s="10" t="s">
        <v>55</v>
      </c>
      <c r="B51" s="3"/>
      <c r="C51" s="3"/>
      <c r="D51" s="3"/>
      <c r="E51" s="3"/>
      <c r="F51" s="3"/>
      <c r="G51" s="3"/>
      <c r="H51" s="3"/>
      <c r="I51" s="3"/>
    </row>
    <row r="52" spans="1:9" x14ac:dyDescent="0.25">
      <c r="A52" s="56" t="s">
        <v>56</v>
      </c>
      <c r="B52" s="3"/>
      <c r="C52" s="3"/>
      <c r="D52" s="3"/>
      <c r="E52" s="3"/>
      <c r="F52" s="3"/>
      <c r="G52" s="3"/>
      <c r="H52" s="3"/>
      <c r="I52" s="3"/>
    </row>
    <row r="53" spans="1:9" x14ac:dyDescent="0.25">
      <c r="A53" s="17" t="s">
        <v>57</v>
      </c>
      <c r="B53" s="3">
        <v>0</v>
      </c>
      <c r="C53" s="3">
        <v>0</v>
      </c>
      <c r="D53" s="3">
        <v>0</v>
      </c>
      <c r="E53" s="3">
        <v>0</v>
      </c>
      <c r="F53" s="3"/>
      <c r="G53" s="3"/>
      <c r="H53" s="3"/>
      <c r="I53" s="3"/>
    </row>
    <row r="54" spans="1:9" x14ac:dyDescent="0.25">
      <c r="A54" s="17" t="s">
        <v>58</v>
      </c>
      <c r="B54" s="3">
        <v>3</v>
      </c>
      <c r="C54" s="3">
        <v>3</v>
      </c>
      <c r="D54" s="3">
        <v>3</v>
      </c>
      <c r="E54" s="3">
        <v>3</v>
      </c>
      <c r="F54" s="3">
        <v>3</v>
      </c>
      <c r="G54" s="3">
        <v>3</v>
      </c>
      <c r="H54" s="3">
        <v>3</v>
      </c>
      <c r="I54" s="3">
        <v>3</v>
      </c>
    </row>
    <row r="55" spans="1:9" x14ac:dyDescent="0.25">
      <c r="A55" s="17" t="s">
        <v>59</v>
      </c>
      <c r="B55" s="3">
        <v>6773</v>
      </c>
      <c r="C55" s="3">
        <v>7786</v>
      </c>
      <c r="D55" s="3">
        <v>5710</v>
      </c>
      <c r="E55" s="3">
        <v>6384</v>
      </c>
      <c r="F55" s="3">
        <v>7163</v>
      </c>
      <c r="G55" s="3">
        <v>8299</v>
      </c>
      <c r="H55" s="3">
        <v>9965</v>
      </c>
      <c r="I55" s="3">
        <v>11484</v>
      </c>
    </row>
    <row r="56" spans="1:9" x14ac:dyDescent="0.25">
      <c r="A56" s="17" t="s">
        <v>60</v>
      </c>
      <c r="B56" s="3">
        <v>1246</v>
      </c>
      <c r="C56" s="3">
        <v>318</v>
      </c>
      <c r="D56" s="3">
        <v>-213</v>
      </c>
      <c r="E56" s="3">
        <v>-92</v>
      </c>
      <c r="F56" s="3">
        <v>231</v>
      </c>
      <c r="G56" s="3">
        <v>-56</v>
      </c>
      <c r="H56" s="3">
        <v>-380</v>
      </c>
      <c r="I56" s="3">
        <v>318</v>
      </c>
    </row>
    <row r="57" spans="1:9" x14ac:dyDescent="0.25">
      <c r="A57" s="17" t="s">
        <v>61</v>
      </c>
      <c r="B57" s="3">
        <v>4685</v>
      </c>
      <c r="C57" s="3">
        <v>4151</v>
      </c>
      <c r="D57" s="3">
        <v>6907</v>
      </c>
      <c r="E57" s="3">
        <v>3517</v>
      </c>
      <c r="F57" s="3">
        <v>1643</v>
      </c>
      <c r="G57" s="3">
        <v>-191</v>
      </c>
      <c r="H57" s="3">
        <v>3179</v>
      </c>
      <c r="I57" s="3">
        <v>3476</v>
      </c>
    </row>
    <row r="58" spans="1:9" x14ac:dyDescent="0.25">
      <c r="A58" s="4" t="s">
        <v>62</v>
      </c>
      <c r="B58" s="5">
        <f t="shared" ref="B58:I58" si="10">+SUM(B53:B57)</f>
        <v>12707</v>
      </c>
      <c r="C58" s="5">
        <f t="shared" si="10"/>
        <v>12258</v>
      </c>
      <c r="D58" s="5">
        <f t="shared" si="10"/>
        <v>12407</v>
      </c>
      <c r="E58" s="5">
        <f t="shared" si="10"/>
        <v>9812</v>
      </c>
      <c r="F58" s="5">
        <f t="shared" si="10"/>
        <v>9040</v>
      </c>
      <c r="G58" s="5">
        <f t="shared" si="10"/>
        <v>8055</v>
      </c>
      <c r="H58" s="5">
        <f t="shared" si="10"/>
        <v>12767</v>
      </c>
      <c r="I58" s="5">
        <f t="shared" si="10"/>
        <v>15281</v>
      </c>
    </row>
    <row r="59" spans="1:9" ht="15.75" thickBot="1" x14ac:dyDescent="0.3">
      <c r="A59" s="6" t="s">
        <v>63</v>
      </c>
      <c r="B59" s="7">
        <f t="shared" ref="B59:I59" si="11">+SUM(B45:B50)+B58</f>
        <v>21597</v>
      </c>
      <c r="C59" s="7">
        <f t="shared" si="11"/>
        <v>21396</v>
      </c>
      <c r="D59" s="7">
        <f t="shared" si="11"/>
        <v>23259</v>
      </c>
      <c r="E59" s="7">
        <f t="shared" si="11"/>
        <v>22536</v>
      </c>
      <c r="F59" s="7">
        <f t="shared" si="11"/>
        <v>23717</v>
      </c>
      <c r="G59" s="7">
        <f t="shared" si="11"/>
        <v>31342</v>
      </c>
      <c r="H59" s="7">
        <f t="shared" si="11"/>
        <v>37740</v>
      </c>
      <c r="I59" s="7">
        <f t="shared" si="11"/>
        <v>40321</v>
      </c>
    </row>
    <row r="60" spans="1:9" s="12" customFormat="1" ht="15.75" thickTop="1" x14ac:dyDescent="0.25">
      <c r="A60" s="12" t="s">
        <v>3</v>
      </c>
      <c r="B60" s="13">
        <f t="shared" ref="B60:I60" si="12">+B59-B36</f>
        <v>0</v>
      </c>
      <c r="C60" s="13">
        <f t="shared" si="12"/>
        <v>0</v>
      </c>
      <c r="D60" s="13">
        <f t="shared" si="12"/>
        <v>0</v>
      </c>
      <c r="E60" s="13">
        <f t="shared" si="12"/>
        <v>0</v>
      </c>
      <c r="F60" s="13">
        <f t="shared" si="12"/>
        <v>0</v>
      </c>
      <c r="G60" s="13">
        <f t="shared" si="12"/>
        <v>0</v>
      </c>
      <c r="H60" s="13">
        <f t="shared" si="12"/>
        <v>0</v>
      </c>
      <c r="I60" s="13">
        <f t="shared" si="12"/>
        <v>0</v>
      </c>
    </row>
    <row r="61" spans="1:9" x14ac:dyDescent="0.25">
      <c r="A61" s="14" t="s">
        <v>1</v>
      </c>
      <c r="B61" s="14"/>
      <c r="C61" s="14"/>
      <c r="D61" s="14"/>
      <c r="E61" s="14"/>
      <c r="F61" s="14"/>
      <c r="G61" s="14"/>
      <c r="H61" s="14"/>
      <c r="I61" s="14"/>
    </row>
    <row r="62" spans="1:9" x14ac:dyDescent="0.25">
      <c r="A62" t="s">
        <v>15</v>
      </c>
    </row>
    <row r="63" spans="1:9" x14ac:dyDescent="0.25">
      <c r="A63" s="1" t="s">
        <v>64</v>
      </c>
    </row>
    <row r="64" spans="1:9" s="1" customFormat="1" x14ac:dyDescent="0.25">
      <c r="A64" s="10" t="s">
        <v>65</v>
      </c>
      <c r="B64" s="9">
        <f t="shared" ref="B64:G64" si="13">B12</f>
        <v>3273</v>
      </c>
      <c r="C64" s="9">
        <f t="shared" si="13"/>
        <v>3760</v>
      </c>
      <c r="D64" s="9">
        <f t="shared" si="13"/>
        <v>4240</v>
      </c>
      <c r="E64" s="9">
        <f t="shared" si="13"/>
        <v>1933</v>
      </c>
      <c r="F64" s="9">
        <f t="shared" si="13"/>
        <v>4029</v>
      </c>
      <c r="G64" s="9">
        <f t="shared" si="13"/>
        <v>2539</v>
      </c>
      <c r="H64" s="9">
        <f>+H12</f>
        <v>5727</v>
      </c>
      <c r="I64" s="9">
        <f>+I12</f>
        <v>6046</v>
      </c>
    </row>
    <row r="65" spans="1:9" s="1" customFormat="1" x14ac:dyDescent="0.25">
      <c r="A65" s="55" t="s">
        <v>66</v>
      </c>
      <c r="B65" s="3"/>
      <c r="C65" s="3"/>
      <c r="D65" s="3"/>
      <c r="E65" s="3"/>
      <c r="F65" s="3"/>
      <c r="G65" s="3"/>
      <c r="H65" s="3"/>
      <c r="I65" s="3"/>
    </row>
    <row r="66" spans="1:9" x14ac:dyDescent="0.25">
      <c r="A66" s="11" t="s">
        <v>67</v>
      </c>
      <c r="B66" s="3">
        <v>606</v>
      </c>
      <c r="C66" s="3">
        <v>649</v>
      </c>
      <c r="D66" s="3">
        <v>706</v>
      </c>
      <c r="E66" s="3">
        <v>747</v>
      </c>
      <c r="F66" s="3">
        <v>705</v>
      </c>
      <c r="G66" s="3">
        <v>721</v>
      </c>
      <c r="H66" s="3">
        <v>744</v>
      </c>
      <c r="I66" s="3">
        <v>717</v>
      </c>
    </row>
    <row r="67" spans="1:9" x14ac:dyDescent="0.25">
      <c r="A67" s="11" t="s">
        <v>68</v>
      </c>
      <c r="B67" s="3">
        <v>-113</v>
      </c>
      <c r="C67" s="3">
        <v>-80</v>
      </c>
      <c r="D67" s="3">
        <v>-273</v>
      </c>
      <c r="E67" s="3">
        <v>647</v>
      </c>
      <c r="F67" s="3">
        <v>34</v>
      </c>
      <c r="G67" s="3">
        <v>-380</v>
      </c>
      <c r="H67" s="3">
        <v>-385</v>
      </c>
      <c r="I67" s="3">
        <v>-650</v>
      </c>
    </row>
    <row r="68" spans="1:9" x14ac:dyDescent="0.25">
      <c r="A68" s="11" t="s">
        <v>69</v>
      </c>
      <c r="B68" s="3">
        <v>191</v>
      </c>
      <c r="C68" s="3">
        <v>236</v>
      </c>
      <c r="D68" s="3">
        <v>215</v>
      </c>
      <c r="E68" s="3">
        <v>218</v>
      </c>
      <c r="F68" s="3">
        <v>325</v>
      </c>
      <c r="G68" s="3">
        <v>429</v>
      </c>
      <c r="H68" s="3">
        <v>611</v>
      </c>
      <c r="I68" s="3">
        <v>638</v>
      </c>
    </row>
    <row r="69" spans="1:9" x14ac:dyDescent="0.25">
      <c r="A69" s="11" t="s">
        <v>70</v>
      </c>
      <c r="B69" s="3">
        <v>43</v>
      </c>
      <c r="C69" s="3">
        <v>13</v>
      </c>
      <c r="D69" s="3">
        <v>10</v>
      </c>
      <c r="E69" s="3">
        <v>27</v>
      </c>
      <c r="F69" s="3">
        <v>15</v>
      </c>
      <c r="G69" s="3">
        <v>398</v>
      </c>
      <c r="H69" s="3">
        <v>53</v>
      </c>
      <c r="I69" s="3">
        <v>123</v>
      </c>
    </row>
    <row r="70" spans="1:9" x14ac:dyDescent="0.25">
      <c r="A70" s="11" t="s">
        <v>71</v>
      </c>
      <c r="B70" s="3">
        <v>424</v>
      </c>
      <c r="C70" s="3">
        <v>98</v>
      </c>
      <c r="D70" s="3">
        <v>-117</v>
      </c>
      <c r="E70" s="3">
        <v>-99</v>
      </c>
      <c r="F70" s="3">
        <v>233</v>
      </c>
      <c r="G70" s="3">
        <v>23</v>
      </c>
      <c r="H70" s="3">
        <v>-138</v>
      </c>
      <c r="I70" s="3">
        <v>-26</v>
      </c>
    </row>
    <row r="71" spans="1:9" x14ac:dyDescent="0.25">
      <c r="A71" s="55" t="s">
        <v>72</v>
      </c>
      <c r="B71" s="3"/>
      <c r="C71" s="3"/>
      <c r="D71" s="3"/>
      <c r="E71" s="3"/>
      <c r="F71" s="3"/>
      <c r="G71" s="3"/>
      <c r="H71" s="3"/>
      <c r="I71" s="3"/>
    </row>
    <row r="72" spans="1:9" x14ac:dyDescent="0.25">
      <c r="A72" s="11" t="s">
        <v>73</v>
      </c>
      <c r="B72" s="3">
        <v>-216</v>
      </c>
      <c r="C72" s="3">
        <v>60</v>
      </c>
      <c r="D72" s="3">
        <v>-426</v>
      </c>
      <c r="E72" s="3">
        <v>187</v>
      </c>
      <c r="F72" s="3">
        <v>-270</v>
      </c>
      <c r="G72" s="3">
        <v>1239</v>
      </c>
      <c r="H72" s="3">
        <v>-1606</v>
      </c>
      <c r="I72" s="3">
        <v>-504</v>
      </c>
    </row>
    <row r="73" spans="1:9" x14ac:dyDescent="0.25">
      <c r="A73" s="11" t="s">
        <v>74</v>
      </c>
      <c r="B73" s="3">
        <v>-621</v>
      </c>
      <c r="C73" s="3">
        <v>-590</v>
      </c>
      <c r="D73" s="3">
        <v>-231</v>
      </c>
      <c r="E73" s="3">
        <v>-255</v>
      </c>
      <c r="F73" s="3">
        <v>-490</v>
      </c>
      <c r="G73" s="3">
        <v>-1854</v>
      </c>
      <c r="H73" s="3">
        <v>507</v>
      </c>
      <c r="I73" s="3">
        <v>-1676</v>
      </c>
    </row>
    <row r="74" spans="1:9" ht="30" x14ac:dyDescent="0.25">
      <c r="A74" s="54" t="s">
        <v>98</v>
      </c>
      <c r="B74" s="3">
        <v>-144</v>
      </c>
      <c r="C74" s="3">
        <v>-161</v>
      </c>
      <c r="D74" s="3">
        <v>-120</v>
      </c>
      <c r="E74" s="3">
        <v>35</v>
      </c>
      <c r="F74" s="3">
        <v>-203</v>
      </c>
      <c r="G74" s="3">
        <v>-654</v>
      </c>
      <c r="H74" s="3">
        <v>-182</v>
      </c>
      <c r="I74" s="3">
        <v>-845</v>
      </c>
    </row>
    <row r="75" spans="1:9" ht="30" x14ac:dyDescent="0.25">
      <c r="A75" s="54" t="s">
        <v>97</v>
      </c>
      <c r="B75" s="3">
        <v>1237</v>
      </c>
      <c r="C75" s="3">
        <v>-889</v>
      </c>
      <c r="D75" s="3">
        <v>-158</v>
      </c>
      <c r="E75" s="3">
        <v>1515</v>
      </c>
      <c r="F75" s="3">
        <v>1525</v>
      </c>
      <c r="G75" s="3">
        <v>24</v>
      </c>
      <c r="H75" s="3">
        <v>1326</v>
      </c>
      <c r="I75" s="3">
        <v>1365</v>
      </c>
    </row>
    <row r="76" spans="1:9" x14ac:dyDescent="0.25">
      <c r="A76" s="25" t="s">
        <v>75</v>
      </c>
      <c r="B76" s="26">
        <f t="shared" ref="B76:I76" si="14">+SUM(B64:B75)</f>
        <v>4680</v>
      </c>
      <c r="C76" s="26">
        <f t="shared" si="14"/>
        <v>3096</v>
      </c>
      <c r="D76" s="26">
        <f t="shared" si="14"/>
        <v>3846</v>
      </c>
      <c r="E76" s="26">
        <f t="shared" si="14"/>
        <v>4955</v>
      </c>
      <c r="F76" s="26">
        <f t="shared" si="14"/>
        <v>5903</v>
      </c>
      <c r="G76" s="26">
        <f t="shared" si="14"/>
        <v>2485</v>
      </c>
      <c r="H76" s="26">
        <f t="shared" si="14"/>
        <v>6657</v>
      </c>
      <c r="I76" s="26">
        <f t="shared" si="14"/>
        <v>5188</v>
      </c>
    </row>
    <row r="77" spans="1:9" x14ac:dyDescent="0.25">
      <c r="A77" s="1" t="s">
        <v>76</v>
      </c>
      <c r="B77" s="3"/>
      <c r="C77" s="3"/>
      <c r="D77" s="3"/>
      <c r="E77" s="3"/>
      <c r="F77" s="3"/>
      <c r="G77" s="3"/>
      <c r="H77" s="3"/>
      <c r="I77" s="3"/>
    </row>
    <row r="78" spans="1:9" x14ac:dyDescent="0.25">
      <c r="A78" s="2" t="s">
        <v>77</v>
      </c>
      <c r="B78" s="3">
        <v>-4936</v>
      </c>
      <c r="C78" s="3">
        <v>-5367</v>
      </c>
      <c r="D78" s="3">
        <v>-5928</v>
      </c>
      <c r="E78" s="3">
        <v>-4783</v>
      </c>
      <c r="F78" s="3">
        <v>-2937</v>
      </c>
      <c r="G78" s="3">
        <v>-2426</v>
      </c>
      <c r="H78" s="3">
        <v>-9961</v>
      </c>
      <c r="I78" s="3">
        <v>-12913</v>
      </c>
    </row>
    <row r="79" spans="1:9" x14ac:dyDescent="0.25">
      <c r="A79" s="2" t="s">
        <v>78</v>
      </c>
      <c r="B79" s="3">
        <v>3655</v>
      </c>
      <c r="C79" s="3">
        <v>2924</v>
      </c>
      <c r="D79" s="3">
        <v>3623</v>
      </c>
      <c r="E79" s="3">
        <v>3613</v>
      </c>
      <c r="F79" s="3">
        <v>1715</v>
      </c>
      <c r="G79" s="3">
        <v>74</v>
      </c>
      <c r="H79" s="3">
        <v>4236</v>
      </c>
      <c r="I79" s="3">
        <v>8199</v>
      </c>
    </row>
    <row r="80" spans="1:9" x14ac:dyDescent="0.25">
      <c r="A80" s="2" t="s">
        <v>79</v>
      </c>
      <c r="B80" s="3">
        <v>2216</v>
      </c>
      <c r="C80" s="3">
        <v>2386</v>
      </c>
      <c r="D80" s="3">
        <v>2423</v>
      </c>
      <c r="E80" s="3">
        <v>2496</v>
      </c>
      <c r="F80" s="3">
        <v>2072</v>
      </c>
      <c r="G80" s="3">
        <v>2379</v>
      </c>
      <c r="H80" s="3">
        <v>2449</v>
      </c>
      <c r="I80" s="3">
        <v>3967</v>
      </c>
    </row>
    <row r="81" spans="1:9" x14ac:dyDescent="0.25">
      <c r="A81" s="2" t="s">
        <v>148</v>
      </c>
      <c r="B81" s="3">
        <v>-150</v>
      </c>
      <c r="C81" s="3">
        <v>150</v>
      </c>
      <c r="D81" s="3">
        <v>0</v>
      </c>
      <c r="E81" s="3">
        <v>0</v>
      </c>
      <c r="F81" s="3">
        <v>0</v>
      </c>
      <c r="G81" s="3">
        <v>0</v>
      </c>
      <c r="H81" s="3"/>
      <c r="I81" s="3"/>
    </row>
    <row r="82" spans="1:9" x14ac:dyDescent="0.25">
      <c r="A82" s="2" t="s">
        <v>14</v>
      </c>
      <c r="B82" s="3">
        <v>-963</v>
      </c>
      <c r="C82" s="3">
        <v>-1143</v>
      </c>
      <c r="D82" s="3">
        <v>-1105</v>
      </c>
      <c r="E82" s="3">
        <v>-1028</v>
      </c>
      <c r="F82" s="3">
        <v>-1119</v>
      </c>
      <c r="G82" s="3">
        <v>-1086</v>
      </c>
      <c r="H82" s="3">
        <v>-695</v>
      </c>
      <c r="I82" s="3">
        <v>-758</v>
      </c>
    </row>
    <row r="83" spans="1:9" x14ac:dyDescent="0.25">
      <c r="A83" s="2" t="s">
        <v>147</v>
      </c>
      <c r="B83" s="3">
        <v>3</v>
      </c>
      <c r="C83" s="3">
        <v>10</v>
      </c>
      <c r="D83" s="3">
        <v>13</v>
      </c>
      <c r="E83" s="3">
        <v>3</v>
      </c>
      <c r="F83" s="3">
        <v>5</v>
      </c>
      <c r="G83" s="3">
        <v>0</v>
      </c>
      <c r="H83" s="3">
        <v>0</v>
      </c>
      <c r="I83" s="3">
        <v>0</v>
      </c>
    </row>
    <row r="84" spans="1:9" x14ac:dyDescent="0.25">
      <c r="A84" s="2" t="s">
        <v>80</v>
      </c>
      <c r="B84" s="3">
        <v>0</v>
      </c>
      <c r="C84" s="3">
        <v>6</v>
      </c>
      <c r="D84" s="3">
        <v>-34</v>
      </c>
      <c r="E84" s="3">
        <v>-25</v>
      </c>
      <c r="F84" s="3">
        <v>0</v>
      </c>
      <c r="G84" s="3">
        <v>31</v>
      </c>
      <c r="H84" s="3">
        <v>171</v>
      </c>
      <c r="I84" s="3">
        <v>-19</v>
      </c>
    </row>
    <row r="85" spans="1:9" x14ac:dyDescent="0.25">
      <c r="A85" s="27" t="s">
        <v>81</v>
      </c>
      <c r="B85" s="26">
        <f t="shared" ref="B85:I85" si="15">+SUM(B78:B84)</f>
        <v>-175</v>
      </c>
      <c r="C85" s="26">
        <f t="shared" si="15"/>
        <v>-1034</v>
      </c>
      <c r="D85" s="26">
        <f t="shared" si="15"/>
        <v>-1008</v>
      </c>
      <c r="E85" s="26">
        <f t="shared" si="15"/>
        <v>276</v>
      </c>
      <c r="F85" s="26">
        <f t="shared" si="15"/>
        <v>-264</v>
      </c>
      <c r="G85" s="26">
        <f t="shared" si="15"/>
        <v>-1028</v>
      </c>
      <c r="H85" s="26">
        <f t="shared" si="15"/>
        <v>-3800</v>
      </c>
      <c r="I85" s="26">
        <f t="shared" si="15"/>
        <v>-1524</v>
      </c>
    </row>
    <row r="86" spans="1:9" x14ac:dyDescent="0.25">
      <c r="A86" s="1" t="s">
        <v>82</v>
      </c>
      <c r="B86" s="3"/>
      <c r="C86" s="3"/>
      <c r="D86" s="3"/>
      <c r="E86" s="3"/>
      <c r="F86" s="3"/>
      <c r="G86" s="3"/>
      <c r="H86" s="3"/>
      <c r="I86" s="3"/>
    </row>
    <row r="87" spans="1:9" x14ac:dyDescent="0.25">
      <c r="A87" s="2" t="s">
        <v>83</v>
      </c>
      <c r="B87" s="3">
        <v>0</v>
      </c>
      <c r="C87" s="3">
        <v>981</v>
      </c>
      <c r="D87" s="3">
        <v>1482</v>
      </c>
      <c r="E87" s="3">
        <v>0</v>
      </c>
      <c r="F87" s="3">
        <v>0</v>
      </c>
      <c r="G87" s="3">
        <v>6134</v>
      </c>
      <c r="H87" s="3">
        <v>0</v>
      </c>
      <c r="I87" s="3">
        <v>0</v>
      </c>
    </row>
    <row r="88" spans="1:9" x14ac:dyDescent="0.25">
      <c r="A88" s="2" t="s">
        <v>84</v>
      </c>
      <c r="B88" s="3">
        <v>-63</v>
      </c>
      <c r="C88" s="3">
        <v>-106</v>
      </c>
      <c r="D88" s="3">
        <v>327</v>
      </c>
      <c r="E88" s="3">
        <v>13</v>
      </c>
      <c r="F88" s="3">
        <v>-325</v>
      </c>
      <c r="G88" s="3">
        <v>49</v>
      </c>
      <c r="H88" s="3">
        <v>-52</v>
      </c>
      <c r="I88" s="3">
        <v>15</v>
      </c>
    </row>
    <row r="89" spans="1:9" x14ac:dyDescent="0.25">
      <c r="A89" s="2" t="s">
        <v>85</v>
      </c>
      <c r="B89" s="3">
        <v>-7</v>
      </c>
      <c r="C89" s="3">
        <v>-67</v>
      </c>
      <c r="D89" s="3">
        <v>-44</v>
      </c>
      <c r="E89" s="3">
        <v>-6</v>
      </c>
      <c r="F89" s="3">
        <v>-6</v>
      </c>
      <c r="G89" s="3">
        <v>0</v>
      </c>
      <c r="H89" s="3">
        <v>-197</v>
      </c>
      <c r="I89" s="3">
        <v>0</v>
      </c>
    </row>
    <row r="90" spans="1:9" x14ac:dyDescent="0.25">
      <c r="A90" s="2" t="s">
        <v>86</v>
      </c>
      <c r="B90" s="3">
        <v>514</v>
      </c>
      <c r="C90" s="3">
        <v>-7</v>
      </c>
      <c r="D90" s="3">
        <v>-17</v>
      </c>
      <c r="E90" s="3">
        <v>-23</v>
      </c>
      <c r="F90" s="3">
        <v>-27</v>
      </c>
      <c r="G90" s="3">
        <v>885</v>
      </c>
      <c r="H90" s="3">
        <v>1172</v>
      </c>
      <c r="I90" s="3">
        <v>1151</v>
      </c>
    </row>
    <row r="91" spans="1:9" x14ac:dyDescent="0.25">
      <c r="A91" s="2" t="s">
        <v>146</v>
      </c>
      <c r="B91" s="3">
        <v>218</v>
      </c>
      <c r="C91" s="3">
        <v>507</v>
      </c>
      <c r="D91" s="3">
        <v>489</v>
      </c>
      <c r="E91" s="3">
        <v>733</v>
      </c>
      <c r="F91" s="3">
        <v>700</v>
      </c>
      <c r="G91" s="3">
        <v>0</v>
      </c>
      <c r="H91" s="3">
        <v>0</v>
      </c>
      <c r="I91" s="3">
        <v>0</v>
      </c>
    </row>
    <row r="92" spans="1:9" x14ac:dyDescent="0.25">
      <c r="A92" s="2" t="s">
        <v>16</v>
      </c>
      <c r="B92" s="3">
        <v>-2534</v>
      </c>
      <c r="C92" s="3">
        <v>281</v>
      </c>
      <c r="D92" s="3">
        <v>-3223</v>
      </c>
      <c r="E92" s="3">
        <v>-4254</v>
      </c>
      <c r="F92" s="3">
        <v>-4286</v>
      </c>
      <c r="G92" s="3">
        <v>-3067</v>
      </c>
      <c r="H92" s="3">
        <v>-608</v>
      </c>
      <c r="I92" s="3">
        <v>-4014</v>
      </c>
    </row>
    <row r="93" spans="1:9" x14ac:dyDescent="0.25">
      <c r="A93" s="2" t="s">
        <v>87</v>
      </c>
      <c r="B93" s="3">
        <v>-899</v>
      </c>
      <c r="C93" s="3">
        <v>-3238</v>
      </c>
      <c r="D93" s="3">
        <v>-1133</v>
      </c>
      <c r="E93" s="3">
        <v>-1243</v>
      </c>
      <c r="F93" s="3">
        <v>-1332</v>
      </c>
      <c r="G93" s="3">
        <v>-1452</v>
      </c>
      <c r="H93" s="3">
        <v>-1638</v>
      </c>
      <c r="I93" s="3">
        <v>-1837</v>
      </c>
    </row>
    <row r="94" spans="1:9" x14ac:dyDescent="0.25">
      <c r="A94" s="2" t="s">
        <v>88</v>
      </c>
      <c r="B94" s="3">
        <v>-19</v>
      </c>
      <c r="C94" s="3">
        <v>-1022</v>
      </c>
      <c r="D94" s="3">
        <v>-29</v>
      </c>
      <c r="E94" s="3">
        <v>-55</v>
      </c>
      <c r="F94" s="3">
        <v>-17</v>
      </c>
      <c r="G94" s="3">
        <v>-58</v>
      </c>
      <c r="H94" s="3">
        <v>-136</v>
      </c>
      <c r="I94" s="3">
        <v>-151</v>
      </c>
    </row>
    <row r="95" spans="1:9" x14ac:dyDescent="0.25">
      <c r="A95" s="27" t="s">
        <v>89</v>
      </c>
      <c r="B95" s="26">
        <f t="shared" ref="B95:I95" si="16">+SUM(B87:B94)</f>
        <v>-2790</v>
      </c>
      <c r="C95" s="26">
        <f t="shared" si="16"/>
        <v>-2671</v>
      </c>
      <c r="D95" s="26">
        <f t="shared" si="16"/>
        <v>-2148</v>
      </c>
      <c r="E95" s="26">
        <f t="shared" si="16"/>
        <v>-4835</v>
      </c>
      <c r="F95" s="26">
        <f t="shared" si="16"/>
        <v>-5293</v>
      </c>
      <c r="G95" s="26">
        <f t="shared" si="16"/>
        <v>2491</v>
      </c>
      <c r="H95" s="26">
        <f t="shared" si="16"/>
        <v>-1459</v>
      </c>
      <c r="I95" s="26">
        <f t="shared" si="16"/>
        <v>-4836</v>
      </c>
    </row>
    <row r="96" spans="1:9" x14ac:dyDescent="0.25">
      <c r="A96" s="2" t="s">
        <v>90</v>
      </c>
      <c r="B96" s="3">
        <v>-83</v>
      </c>
      <c r="C96" s="3">
        <v>-105</v>
      </c>
      <c r="D96" s="3">
        <v>-20</v>
      </c>
      <c r="E96" s="3">
        <v>45</v>
      </c>
      <c r="F96" s="3">
        <v>-129</v>
      </c>
      <c r="G96" s="3">
        <v>-66</v>
      </c>
      <c r="H96" s="3">
        <v>143</v>
      </c>
      <c r="I96" s="3">
        <v>-143</v>
      </c>
    </row>
    <row r="97" spans="1:11" x14ac:dyDescent="0.25">
      <c r="A97" s="27" t="s">
        <v>91</v>
      </c>
      <c r="B97" s="26">
        <f t="shared" ref="B97:I97" si="17">+B76+B85+B95+B96</f>
        <v>1632</v>
      </c>
      <c r="C97" s="26">
        <f t="shared" si="17"/>
        <v>-714</v>
      </c>
      <c r="D97" s="26">
        <f t="shared" si="17"/>
        <v>670</v>
      </c>
      <c r="E97" s="26">
        <f t="shared" si="17"/>
        <v>441</v>
      </c>
      <c r="F97" s="26">
        <f t="shared" si="17"/>
        <v>217</v>
      </c>
      <c r="G97" s="26">
        <f t="shared" si="17"/>
        <v>3882</v>
      </c>
      <c r="H97" s="26">
        <f t="shared" si="17"/>
        <v>1541</v>
      </c>
      <c r="I97" s="26">
        <f t="shared" si="17"/>
        <v>-1315</v>
      </c>
    </row>
    <row r="98" spans="1:11" s="12" customFormat="1" x14ac:dyDescent="0.25">
      <c r="A98" t="s">
        <v>92</v>
      </c>
      <c r="B98" s="3">
        <v>2220</v>
      </c>
      <c r="C98" s="3">
        <v>3852</v>
      </c>
      <c r="D98" s="3">
        <v>3138</v>
      </c>
      <c r="E98" s="3">
        <v>3808</v>
      </c>
      <c r="F98" s="3">
        <v>4249</v>
      </c>
      <c r="G98" s="3">
        <v>4466</v>
      </c>
      <c r="H98" s="3">
        <v>8348</v>
      </c>
      <c r="I98" s="3">
        <f>+H99</f>
        <v>9889</v>
      </c>
    </row>
    <row r="99" spans="1:11" ht="15.75" thickBot="1" x14ac:dyDescent="0.3">
      <c r="A99" s="6" t="s">
        <v>93</v>
      </c>
      <c r="B99" s="7">
        <f t="shared" ref="B99:G99" si="18">SUM(B97:B98)</f>
        <v>3852</v>
      </c>
      <c r="C99" s="7">
        <f t="shared" si="18"/>
        <v>3138</v>
      </c>
      <c r="D99" s="7">
        <f t="shared" si="18"/>
        <v>3808</v>
      </c>
      <c r="E99" s="7">
        <f t="shared" si="18"/>
        <v>4249</v>
      </c>
      <c r="F99" s="7">
        <f t="shared" si="18"/>
        <v>4466</v>
      </c>
      <c r="G99" s="7">
        <f t="shared" si="18"/>
        <v>8348</v>
      </c>
      <c r="H99" s="7">
        <f>+H97+H98</f>
        <v>9889</v>
      </c>
      <c r="I99" s="7">
        <f>+I97+I98</f>
        <v>8574</v>
      </c>
    </row>
    <row r="100" spans="1:11" ht="15.75" thickTop="1" x14ac:dyDescent="0.25">
      <c r="A100" s="12" t="s">
        <v>19</v>
      </c>
      <c r="B100" s="13">
        <f t="shared" ref="B100:I100" si="19">+B99-B25</f>
        <v>0</v>
      </c>
      <c r="C100" s="13">
        <f t="shared" si="19"/>
        <v>0</v>
      </c>
      <c r="D100" s="13">
        <f t="shared" si="19"/>
        <v>0</v>
      </c>
      <c r="E100" s="13">
        <f t="shared" si="19"/>
        <v>0</v>
      </c>
      <c r="F100" s="13">
        <f t="shared" si="19"/>
        <v>0</v>
      </c>
      <c r="G100" s="13">
        <f t="shared" si="19"/>
        <v>0</v>
      </c>
      <c r="H100" s="13">
        <f t="shared" si="19"/>
        <v>0</v>
      </c>
      <c r="I100" s="13">
        <f t="shared" si="19"/>
        <v>0</v>
      </c>
    </row>
    <row r="101" spans="1:11" x14ac:dyDescent="0.25">
      <c r="A101" s="53" t="s">
        <v>145</v>
      </c>
      <c r="B101" s="13"/>
      <c r="C101" s="13"/>
      <c r="D101" s="13"/>
      <c r="E101" s="13"/>
      <c r="F101" s="13"/>
      <c r="G101" s="13"/>
      <c r="H101" s="13"/>
      <c r="I101" s="13"/>
    </row>
    <row r="102" spans="1:11" x14ac:dyDescent="0.25">
      <c r="A102" s="52" t="s">
        <v>17</v>
      </c>
      <c r="B102" s="13"/>
      <c r="C102" s="13"/>
      <c r="D102" s="13"/>
      <c r="E102" s="13"/>
      <c r="F102" s="13"/>
      <c r="G102" s="13"/>
      <c r="H102" s="13"/>
      <c r="I102" s="13"/>
    </row>
    <row r="103" spans="1:11" x14ac:dyDescent="0.25">
      <c r="A103" s="11" t="s">
        <v>94</v>
      </c>
      <c r="B103" s="3">
        <v>53</v>
      </c>
      <c r="C103" s="3">
        <v>70</v>
      </c>
      <c r="D103" s="3">
        <v>98</v>
      </c>
      <c r="E103" s="3">
        <v>125</v>
      </c>
      <c r="F103" s="3">
        <v>153</v>
      </c>
      <c r="G103" s="3">
        <v>140</v>
      </c>
      <c r="H103" s="3">
        <v>293</v>
      </c>
      <c r="I103" s="3">
        <v>290</v>
      </c>
    </row>
    <row r="104" spans="1:11" x14ac:dyDescent="0.25">
      <c r="A104" s="11" t="s">
        <v>18</v>
      </c>
      <c r="B104" s="3">
        <v>1262</v>
      </c>
      <c r="C104" s="3">
        <v>748</v>
      </c>
      <c r="D104" s="3">
        <v>703</v>
      </c>
      <c r="E104" s="3">
        <v>529</v>
      </c>
      <c r="F104" s="3">
        <v>757</v>
      </c>
      <c r="G104" s="3">
        <v>1028</v>
      </c>
      <c r="H104" s="3">
        <v>1177</v>
      </c>
      <c r="I104" s="3">
        <v>1231</v>
      </c>
    </row>
    <row r="105" spans="1:11" x14ac:dyDescent="0.25">
      <c r="A105" s="11" t="s">
        <v>95</v>
      </c>
      <c r="B105" s="3">
        <v>206</v>
      </c>
      <c r="C105" s="3">
        <v>252</v>
      </c>
      <c r="D105" s="3">
        <v>266</v>
      </c>
      <c r="E105" s="3">
        <v>294</v>
      </c>
      <c r="F105" s="3">
        <v>160</v>
      </c>
      <c r="G105" s="3">
        <v>121</v>
      </c>
      <c r="H105" s="3">
        <v>179</v>
      </c>
      <c r="I105" s="3">
        <v>160</v>
      </c>
    </row>
    <row r="106" spans="1:11" x14ac:dyDescent="0.25">
      <c r="A106" s="11" t="s">
        <v>96</v>
      </c>
      <c r="B106" s="3">
        <v>240</v>
      </c>
      <c r="C106" s="3">
        <v>271</v>
      </c>
      <c r="D106" s="3">
        <v>300</v>
      </c>
      <c r="E106" s="3">
        <v>320</v>
      </c>
      <c r="F106" s="3">
        <v>347</v>
      </c>
      <c r="G106" s="3">
        <v>385</v>
      </c>
      <c r="H106" s="3">
        <v>438</v>
      </c>
      <c r="I106" s="3">
        <v>480</v>
      </c>
    </row>
    <row r="108" spans="1:11" x14ac:dyDescent="0.25">
      <c r="A108" s="14" t="s">
        <v>99</v>
      </c>
      <c r="B108" s="14"/>
      <c r="C108" s="14"/>
      <c r="D108" s="14"/>
      <c r="E108" s="14"/>
      <c r="F108" s="14"/>
      <c r="G108" s="14"/>
      <c r="H108" s="14"/>
      <c r="I108" s="14"/>
    </row>
    <row r="109" spans="1:11" x14ac:dyDescent="0.25">
      <c r="A109" s="28" t="s">
        <v>109</v>
      </c>
      <c r="B109" s="3"/>
      <c r="C109" s="3"/>
      <c r="D109" s="3"/>
      <c r="E109" s="3"/>
      <c r="F109" s="3"/>
      <c r="G109" s="3"/>
      <c r="H109" s="3"/>
      <c r="I109" s="3"/>
    </row>
    <row r="110" spans="1:11" x14ac:dyDescent="0.25">
      <c r="A110" s="10" t="s">
        <v>100</v>
      </c>
      <c r="B110" s="9">
        <f t="shared" ref="B110:I110" si="20">+SUM(B111:B113)</f>
        <v>13740</v>
      </c>
      <c r="C110" s="9">
        <f t="shared" si="20"/>
        <v>14764</v>
      </c>
      <c r="D110" s="9">
        <f t="shared" si="20"/>
        <v>15216</v>
      </c>
      <c r="E110" s="9">
        <f t="shared" si="20"/>
        <v>14855</v>
      </c>
      <c r="F110" s="9">
        <f t="shared" si="20"/>
        <v>15902</v>
      </c>
      <c r="G110" s="9">
        <f t="shared" si="20"/>
        <v>14484</v>
      </c>
      <c r="H110" s="9">
        <f t="shared" si="20"/>
        <v>17179</v>
      </c>
      <c r="I110" s="9">
        <f t="shared" si="20"/>
        <v>18353</v>
      </c>
      <c r="K110" s="51"/>
    </row>
    <row r="111" spans="1:11" x14ac:dyDescent="0.25">
      <c r="A111" s="11" t="s">
        <v>113</v>
      </c>
      <c r="B111" s="3">
        <v>8506</v>
      </c>
      <c r="C111" s="3">
        <v>9299</v>
      </c>
      <c r="D111" s="3">
        <v>9684</v>
      </c>
      <c r="E111" s="3">
        <v>9322</v>
      </c>
      <c r="F111" s="3">
        <v>10045</v>
      </c>
      <c r="G111" s="3">
        <v>9329</v>
      </c>
      <c r="H111" s="3">
        <v>11644</v>
      </c>
      <c r="I111" s="3">
        <v>12228</v>
      </c>
    </row>
    <row r="112" spans="1:11" x14ac:dyDescent="0.25">
      <c r="A112" s="11" t="s">
        <v>114</v>
      </c>
      <c r="B112" s="3">
        <v>4410</v>
      </c>
      <c r="C112" s="3">
        <v>4746</v>
      </c>
      <c r="D112" s="3">
        <v>4886</v>
      </c>
      <c r="E112" s="3">
        <v>4938</v>
      </c>
      <c r="F112" s="3">
        <v>5260</v>
      </c>
      <c r="G112" s="3">
        <v>4639</v>
      </c>
      <c r="H112" s="3">
        <v>5028</v>
      </c>
      <c r="I112" s="3">
        <v>5492</v>
      </c>
    </row>
    <row r="113" spans="1:9" x14ac:dyDescent="0.25">
      <c r="A113" s="11" t="s">
        <v>115</v>
      </c>
      <c r="B113" s="3">
        <v>824</v>
      </c>
      <c r="C113" s="3">
        <v>719</v>
      </c>
      <c r="D113" s="3">
        <v>646</v>
      </c>
      <c r="E113" s="3">
        <v>595</v>
      </c>
      <c r="F113" s="3">
        <v>597</v>
      </c>
      <c r="G113" s="3">
        <v>516</v>
      </c>
      <c r="H113" s="3">
        <v>507</v>
      </c>
      <c r="I113" s="3">
        <v>633</v>
      </c>
    </row>
    <row r="114" spans="1:9" x14ac:dyDescent="0.25">
      <c r="A114" s="10" t="s">
        <v>101</v>
      </c>
      <c r="B114" s="9">
        <f t="shared" ref="B114:I114" si="21">+SUM(B115:B117)</f>
        <v>7126</v>
      </c>
      <c r="C114" s="9">
        <f t="shared" si="21"/>
        <v>7568</v>
      </c>
      <c r="D114" s="9">
        <f t="shared" si="21"/>
        <v>7970</v>
      </c>
      <c r="E114" s="9">
        <f t="shared" si="21"/>
        <v>9242</v>
      </c>
      <c r="F114" s="9">
        <f t="shared" si="21"/>
        <v>9812</v>
      </c>
      <c r="G114" s="9">
        <f t="shared" si="21"/>
        <v>9347</v>
      </c>
      <c r="H114" s="9">
        <f t="shared" si="21"/>
        <v>11456</v>
      </c>
      <c r="I114" s="9">
        <f t="shared" si="21"/>
        <v>12479</v>
      </c>
    </row>
    <row r="115" spans="1:9" x14ac:dyDescent="0.25">
      <c r="A115" s="11" t="s">
        <v>113</v>
      </c>
      <c r="B115" s="3">
        <v>4703</v>
      </c>
      <c r="C115" s="3">
        <v>5043</v>
      </c>
      <c r="D115" s="3">
        <v>5192</v>
      </c>
      <c r="E115" s="3">
        <v>5875</v>
      </c>
      <c r="F115" s="3">
        <v>6293</v>
      </c>
      <c r="G115" s="3">
        <v>5892</v>
      </c>
      <c r="H115" s="3">
        <v>6970</v>
      </c>
      <c r="I115" s="3">
        <v>7388</v>
      </c>
    </row>
    <row r="116" spans="1:9" x14ac:dyDescent="0.25">
      <c r="A116" s="11" t="s">
        <v>114</v>
      </c>
      <c r="B116" s="3">
        <v>2051</v>
      </c>
      <c r="C116" s="3">
        <v>2149</v>
      </c>
      <c r="D116" s="3">
        <v>2395</v>
      </c>
      <c r="E116" s="3">
        <v>2940</v>
      </c>
      <c r="F116" s="3">
        <v>3087</v>
      </c>
      <c r="G116" s="3">
        <v>3053</v>
      </c>
      <c r="H116" s="3">
        <v>3996</v>
      </c>
      <c r="I116" s="3">
        <v>4527</v>
      </c>
    </row>
    <row r="117" spans="1:9" x14ac:dyDescent="0.25">
      <c r="A117" s="11" t="s">
        <v>115</v>
      </c>
      <c r="B117" s="3">
        <v>372</v>
      </c>
      <c r="C117" s="3">
        <v>376</v>
      </c>
      <c r="D117" s="3">
        <v>383</v>
      </c>
      <c r="E117" s="3">
        <v>427</v>
      </c>
      <c r="F117" s="3">
        <v>432</v>
      </c>
      <c r="G117" s="3">
        <v>402</v>
      </c>
      <c r="H117" s="3">
        <v>490</v>
      </c>
      <c r="I117" s="3">
        <v>564</v>
      </c>
    </row>
    <row r="118" spans="1:9" x14ac:dyDescent="0.25">
      <c r="A118" s="10" t="s">
        <v>102</v>
      </c>
      <c r="B118" s="9">
        <f t="shared" ref="B118:I118" si="22">+SUM(B119:B121)</f>
        <v>3067</v>
      </c>
      <c r="C118" s="9">
        <f t="shared" si="22"/>
        <v>3785</v>
      </c>
      <c r="D118" s="9">
        <f t="shared" si="22"/>
        <v>4237</v>
      </c>
      <c r="E118" s="9">
        <f t="shared" si="22"/>
        <v>5134</v>
      </c>
      <c r="F118" s="9">
        <f t="shared" si="22"/>
        <v>6208</v>
      </c>
      <c r="G118" s="9">
        <f t="shared" si="22"/>
        <v>6679</v>
      </c>
      <c r="H118" s="9">
        <f t="shared" si="22"/>
        <v>8290</v>
      </c>
      <c r="I118" s="9">
        <f t="shared" si="22"/>
        <v>7547</v>
      </c>
    </row>
    <row r="119" spans="1:9" x14ac:dyDescent="0.25">
      <c r="A119" s="11" t="s">
        <v>113</v>
      </c>
      <c r="B119" s="3">
        <v>2016</v>
      </c>
      <c r="C119" s="3">
        <v>2599</v>
      </c>
      <c r="D119" s="3">
        <v>2920</v>
      </c>
      <c r="E119" s="3">
        <v>3496</v>
      </c>
      <c r="F119" s="3">
        <v>4262</v>
      </c>
      <c r="G119" s="3">
        <v>4635</v>
      </c>
      <c r="H119" s="3">
        <v>5748</v>
      </c>
      <c r="I119" s="3">
        <v>5416</v>
      </c>
    </row>
    <row r="120" spans="1:9" x14ac:dyDescent="0.25">
      <c r="A120" s="11" t="s">
        <v>114</v>
      </c>
      <c r="B120" s="3">
        <v>925</v>
      </c>
      <c r="C120" s="3">
        <v>1055</v>
      </c>
      <c r="D120" s="3">
        <v>1188</v>
      </c>
      <c r="E120" s="3">
        <v>1508</v>
      </c>
      <c r="F120" s="3">
        <v>1808</v>
      </c>
      <c r="G120" s="3">
        <v>1896</v>
      </c>
      <c r="H120" s="3">
        <v>2347</v>
      </c>
      <c r="I120" s="3">
        <v>1938</v>
      </c>
    </row>
    <row r="121" spans="1:9" x14ac:dyDescent="0.25">
      <c r="A121" s="11" t="s">
        <v>115</v>
      </c>
      <c r="B121" s="3">
        <v>126</v>
      </c>
      <c r="C121" s="3">
        <v>131</v>
      </c>
      <c r="D121" s="3">
        <v>129</v>
      </c>
      <c r="E121" s="3">
        <v>130</v>
      </c>
      <c r="F121" s="3">
        <v>138</v>
      </c>
      <c r="G121" s="3">
        <v>148</v>
      </c>
      <c r="H121" s="3">
        <v>195</v>
      </c>
      <c r="I121" s="3">
        <v>193</v>
      </c>
    </row>
    <row r="122" spans="1:9" x14ac:dyDescent="0.25">
      <c r="A122" s="10" t="s">
        <v>106</v>
      </c>
      <c r="B122" s="9">
        <f t="shared" ref="B122:I122" si="23">+SUM(B123:B125)</f>
        <v>4653</v>
      </c>
      <c r="C122" s="9">
        <f t="shared" si="23"/>
        <v>4317</v>
      </c>
      <c r="D122" s="9">
        <f t="shared" si="23"/>
        <v>4737</v>
      </c>
      <c r="E122" s="9">
        <f t="shared" si="23"/>
        <v>5166</v>
      </c>
      <c r="F122" s="9">
        <f t="shared" si="23"/>
        <v>5254</v>
      </c>
      <c r="G122" s="9">
        <f t="shared" si="23"/>
        <v>5028</v>
      </c>
      <c r="H122" s="9">
        <f t="shared" si="23"/>
        <v>5343</v>
      </c>
      <c r="I122" s="9">
        <f t="shared" si="23"/>
        <v>5955</v>
      </c>
    </row>
    <row r="123" spans="1:9" x14ac:dyDescent="0.25">
      <c r="A123" s="11" t="s">
        <v>113</v>
      </c>
      <c r="B123" s="3">
        <v>3093</v>
      </c>
      <c r="C123" s="3">
        <v>2930</v>
      </c>
      <c r="D123" s="3">
        <v>3285</v>
      </c>
      <c r="E123" s="3">
        <v>3575</v>
      </c>
      <c r="F123" s="3">
        <v>3622</v>
      </c>
      <c r="G123" s="3">
        <v>3449</v>
      </c>
      <c r="H123" s="3">
        <v>3659</v>
      </c>
      <c r="I123" s="3">
        <v>4111</v>
      </c>
    </row>
    <row r="124" spans="1:9" x14ac:dyDescent="0.25">
      <c r="A124" s="11" t="s">
        <v>114</v>
      </c>
      <c r="B124" s="3">
        <v>1251</v>
      </c>
      <c r="C124" s="3">
        <v>1117</v>
      </c>
      <c r="D124" s="3">
        <v>1185</v>
      </c>
      <c r="E124" s="3">
        <v>1347</v>
      </c>
      <c r="F124" s="3">
        <v>1395</v>
      </c>
      <c r="G124" s="3">
        <v>1365</v>
      </c>
      <c r="H124" s="3">
        <v>1494</v>
      </c>
      <c r="I124" s="3">
        <v>1610</v>
      </c>
    </row>
    <row r="125" spans="1:9" x14ac:dyDescent="0.25">
      <c r="A125" s="11" t="s">
        <v>115</v>
      </c>
      <c r="B125" s="3">
        <v>309</v>
      </c>
      <c r="C125" s="3">
        <v>270</v>
      </c>
      <c r="D125" s="3">
        <v>267</v>
      </c>
      <c r="E125" s="3">
        <v>244</v>
      </c>
      <c r="F125" s="3">
        <v>237</v>
      </c>
      <c r="G125" s="3">
        <v>214</v>
      </c>
      <c r="H125" s="3">
        <v>190</v>
      </c>
      <c r="I125" s="3">
        <v>234</v>
      </c>
    </row>
    <row r="126" spans="1:9" x14ac:dyDescent="0.25">
      <c r="A126" s="10" t="s">
        <v>107</v>
      </c>
      <c r="B126" s="9">
        <v>115</v>
      </c>
      <c r="C126" s="9">
        <v>73</v>
      </c>
      <c r="D126" s="9">
        <v>73</v>
      </c>
      <c r="E126" s="9">
        <v>88</v>
      </c>
      <c r="F126" s="9">
        <v>42</v>
      </c>
      <c r="G126" s="9">
        <v>30</v>
      </c>
      <c r="H126" s="9">
        <v>25</v>
      </c>
      <c r="I126" s="9">
        <v>102</v>
      </c>
    </row>
    <row r="127" spans="1:9" x14ac:dyDescent="0.25">
      <c r="A127" s="4" t="s">
        <v>103</v>
      </c>
      <c r="B127" s="5">
        <f t="shared" ref="B127:I127" si="24">+B110+B114+B118+B122+B126</f>
        <v>28701</v>
      </c>
      <c r="C127" s="5">
        <f t="shared" si="24"/>
        <v>30507</v>
      </c>
      <c r="D127" s="5">
        <f t="shared" si="24"/>
        <v>32233</v>
      </c>
      <c r="E127" s="5">
        <f t="shared" si="24"/>
        <v>34485</v>
      </c>
      <c r="F127" s="5">
        <f t="shared" si="24"/>
        <v>37218</v>
      </c>
      <c r="G127" s="5">
        <f t="shared" si="24"/>
        <v>35568</v>
      </c>
      <c r="H127" s="5">
        <f t="shared" si="24"/>
        <v>42293</v>
      </c>
      <c r="I127" s="5">
        <f t="shared" si="24"/>
        <v>44436</v>
      </c>
    </row>
    <row r="128" spans="1:9" x14ac:dyDescent="0.25">
      <c r="A128" s="2" t="s">
        <v>104</v>
      </c>
      <c r="B128" s="3">
        <f t="shared" ref="B128:I128" si="25">+SUM(B129:B132)</f>
        <v>1982</v>
      </c>
      <c r="C128" s="3">
        <f t="shared" si="25"/>
        <v>1955</v>
      </c>
      <c r="D128" s="3">
        <f t="shared" si="25"/>
        <v>2042</v>
      </c>
      <c r="E128" s="3">
        <f t="shared" si="25"/>
        <v>1886</v>
      </c>
      <c r="F128" s="3">
        <f t="shared" si="25"/>
        <v>1906</v>
      </c>
      <c r="G128" s="3">
        <f t="shared" si="25"/>
        <v>1846</v>
      </c>
      <c r="H128" s="3">
        <f t="shared" si="25"/>
        <v>2205</v>
      </c>
      <c r="I128" s="3">
        <f t="shared" si="25"/>
        <v>2346</v>
      </c>
    </row>
    <row r="129" spans="1:9" x14ac:dyDescent="0.25">
      <c r="A129" s="11" t="s">
        <v>113</v>
      </c>
      <c r="B129" s="3">
        <v>1737</v>
      </c>
      <c r="C129" s="3">
        <v>1695</v>
      </c>
      <c r="D129" s="3">
        <v>1780</v>
      </c>
      <c r="E129" s="3">
        <v>1611</v>
      </c>
      <c r="F129" s="3">
        <v>1658</v>
      </c>
      <c r="G129" s="3">
        <v>1642</v>
      </c>
      <c r="H129" s="3">
        <v>1986</v>
      </c>
      <c r="I129" s="3">
        <v>2094</v>
      </c>
    </row>
    <row r="130" spans="1:9" x14ac:dyDescent="0.25">
      <c r="A130" s="11" t="s">
        <v>114</v>
      </c>
      <c r="B130" s="3">
        <v>134</v>
      </c>
      <c r="C130" s="3">
        <v>137</v>
      </c>
      <c r="D130" s="3">
        <v>131</v>
      </c>
      <c r="E130" s="3">
        <v>144</v>
      </c>
      <c r="F130" s="3">
        <v>118</v>
      </c>
      <c r="G130" s="3">
        <v>89</v>
      </c>
      <c r="H130" s="3">
        <v>104</v>
      </c>
      <c r="I130" s="3">
        <v>103</v>
      </c>
    </row>
    <row r="131" spans="1:9" x14ac:dyDescent="0.25">
      <c r="A131" s="11" t="s">
        <v>115</v>
      </c>
      <c r="B131" s="3">
        <v>26</v>
      </c>
      <c r="C131" s="3">
        <v>27</v>
      </c>
      <c r="D131" s="3">
        <v>26</v>
      </c>
      <c r="E131" s="3">
        <v>28</v>
      </c>
      <c r="F131" s="3">
        <v>24</v>
      </c>
      <c r="G131" s="3">
        <v>25</v>
      </c>
      <c r="H131" s="3">
        <v>29</v>
      </c>
      <c r="I131" s="3">
        <v>26</v>
      </c>
    </row>
    <row r="132" spans="1:9" x14ac:dyDescent="0.25">
      <c r="A132" s="11" t="s">
        <v>121</v>
      </c>
      <c r="B132" s="3">
        <v>85</v>
      </c>
      <c r="C132" s="3">
        <v>96</v>
      </c>
      <c r="D132" s="3">
        <v>105</v>
      </c>
      <c r="E132" s="3">
        <v>103</v>
      </c>
      <c r="F132" s="3">
        <v>106</v>
      </c>
      <c r="G132" s="3">
        <v>90</v>
      </c>
      <c r="H132" s="3">
        <v>86</v>
      </c>
      <c r="I132" s="3">
        <v>123</v>
      </c>
    </row>
    <row r="133" spans="1:9" x14ac:dyDescent="0.25">
      <c r="A133" s="2" t="s">
        <v>108</v>
      </c>
      <c r="B133" s="3">
        <v>-82</v>
      </c>
      <c r="C133" s="3">
        <v>-86</v>
      </c>
      <c r="D133" s="3">
        <v>75</v>
      </c>
      <c r="E133" s="3">
        <v>26</v>
      </c>
      <c r="F133" s="3">
        <v>-7</v>
      </c>
      <c r="G133" s="3">
        <v>-11</v>
      </c>
      <c r="H133" s="3">
        <v>40</v>
      </c>
      <c r="I133" s="3">
        <v>-72</v>
      </c>
    </row>
    <row r="134" spans="1:9" ht="15.75" thickBot="1" x14ac:dyDescent="0.3">
      <c r="A134" s="6" t="s">
        <v>105</v>
      </c>
      <c r="B134" s="7">
        <f t="shared" ref="B134:I134" si="26">+B127+B128+B133</f>
        <v>30601</v>
      </c>
      <c r="C134" s="7">
        <f t="shared" si="26"/>
        <v>32376</v>
      </c>
      <c r="D134" s="7">
        <f t="shared" si="26"/>
        <v>34350</v>
      </c>
      <c r="E134" s="7">
        <f t="shared" si="26"/>
        <v>36397</v>
      </c>
      <c r="F134" s="7">
        <f t="shared" si="26"/>
        <v>39117</v>
      </c>
      <c r="G134" s="7">
        <f t="shared" si="26"/>
        <v>37403</v>
      </c>
      <c r="H134" s="7">
        <f t="shared" si="26"/>
        <v>44538</v>
      </c>
      <c r="I134" s="7">
        <f t="shared" si="26"/>
        <v>46710</v>
      </c>
    </row>
    <row r="135" spans="1:9" s="12" customFormat="1" ht="15.75" thickTop="1" x14ac:dyDescent="0.25">
      <c r="A135" s="12" t="s">
        <v>111</v>
      </c>
      <c r="B135" s="13">
        <f t="shared" ref="B135:H135" si="27">+B134-B2</f>
        <v>0</v>
      </c>
      <c r="C135" s="13">
        <f t="shared" si="27"/>
        <v>0</v>
      </c>
      <c r="D135" s="13">
        <f t="shared" si="27"/>
        <v>0</v>
      </c>
      <c r="E135" s="13">
        <f t="shared" si="27"/>
        <v>0</v>
      </c>
      <c r="F135" s="13">
        <f t="shared" si="27"/>
        <v>0</v>
      </c>
      <c r="G135" s="13">
        <f t="shared" si="27"/>
        <v>0</v>
      </c>
      <c r="H135" s="13">
        <f t="shared" si="27"/>
        <v>0</v>
      </c>
    </row>
    <row r="136" spans="1:9" x14ac:dyDescent="0.25">
      <c r="A136" s="1" t="s">
        <v>110</v>
      </c>
    </row>
    <row r="137" spans="1:9" x14ac:dyDescent="0.25">
      <c r="A137" s="2" t="s">
        <v>100</v>
      </c>
      <c r="B137" s="3">
        <v>3645</v>
      </c>
      <c r="C137" s="3">
        <v>3763</v>
      </c>
      <c r="D137" s="3">
        <v>3875</v>
      </c>
      <c r="E137" s="3">
        <v>3600</v>
      </c>
      <c r="F137" s="3">
        <v>3925</v>
      </c>
      <c r="G137" s="3">
        <v>2899</v>
      </c>
      <c r="H137" s="3">
        <v>5089</v>
      </c>
      <c r="I137" s="3">
        <v>5114</v>
      </c>
    </row>
    <row r="138" spans="1:9" x14ac:dyDescent="0.25">
      <c r="A138" s="2" t="s">
        <v>101</v>
      </c>
      <c r="B138" s="3">
        <v>1524</v>
      </c>
      <c r="C138" s="3">
        <v>1787</v>
      </c>
      <c r="D138" s="3">
        <v>1507</v>
      </c>
      <c r="E138" s="3">
        <v>1587</v>
      </c>
      <c r="F138" s="3">
        <v>1995</v>
      </c>
      <c r="G138" s="3">
        <v>1541</v>
      </c>
      <c r="H138" s="3">
        <v>2435</v>
      </c>
      <c r="I138" s="3">
        <v>3293</v>
      </c>
    </row>
    <row r="139" spans="1:9" x14ac:dyDescent="0.25">
      <c r="A139" s="2" t="s">
        <v>102</v>
      </c>
      <c r="B139" s="3">
        <v>993</v>
      </c>
      <c r="C139" s="3">
        <v>1372</v>
      </c>
      <c r="D139" s="3">
        <v>1507</v>
      </c>
      <c r="E139" s="3">
        <v>1807</v>
      </c>
      <c r="F139" s="3">
        <v>2376</v>
      </c>
      <c r="G139" s="3">
        <v>2490</v>
      </c>
      <c r="H139" s="3">
        <v>3243</v>
      </c>
      <c r="I139" s="3">
        <v>2365</v>
      </c>
    </row>
    <row r="140" spans="1:9" x14ac:dyDescent="0.25">
      <c r="A140" s="2" t="s">
        <v>106</v>
      </c>
      <c r="B140" s="3">
        <v>918</v>
      </c>
      <c r="C140" s="3">
        <v>1002</v>
      </c>
      <c r="D140" s="3">
        <v>980</v>
      </c>
      <c r="E140" s="3">
        <v>1189</v>
      </c>
      <c r="F140" s="3">
        <v>1323</v>
      </c>
      <c r="G140" s="3">
        <v>1184</v>
      </c>
      <c r="H140" s="3">
        <v>1530</v>
      </c>
      <c r="I140" s="3">
        <v>1896</v>
      </c>
    </row>
    <row r="141" spans="1:9" x14ac:dyDescent="0.25">
      <c r="A141" s="2" t="s">
        <v>107</v>
      </c>
      <c r="B141" s="3">
        <v>-2267</v>
      </c>
      <c r="C141" s="3">
        <v>-2596</v>
      </c>
      <c r="D141" s="3">
        <v>-2677</v>
      </c>
      <c r="E141" s="3">
        <v>-2658</v>
      </c>
      <c r="F141" s="3">
        <v>-3262</v>
      </c>
      <c r="G141" s="3">
        <v>-3468</v>
      </c>
      <c r="H141" s="3">
        <v>-3656</v>
      </c>
      <c r="I141" s="3">
        <v>-4262</v>
      </c>
    </row>
    <row r="142" spans="1:9" x14ac:dyDescent="0.25">
      <c r="A142" s="4" t="s">
        <v>103</v>
      </c>
      <c r="B142" s="5">
        <f t="shared" ref="B142:I142" si="28">+SUM(B137:B141)</f>
        <v>4813</v>
      </c>
      <c r="C142" s="5">
        <f t="shared" si="28"/>
        <v>5328</v>
      </c>
      <c r="D142" s="5">
        <f t="shared" si="28"/>
        <v>5192</v>
      </c>
      <c r="E142" s="5">
        <f t="shared" si="28"/>
        <v>5525</v>
      </c>
      <c r="F142" s="5">
        <f t="shared" si="28"/>
        <v>6357</v>
      </c>
      <c r="G142" s="5">
        <f t="shared" si="28"/>
        <v>4646</v>
      </c>
      <c r="H142" s="5">
        <f t="shared" si="28"/>
        <v>8641</v>
      </c>
      <c r="I142" s="5">
        <f t="shared" si="28"/>
        <v>8406</v>
      </c>
    </row>
    <row r="143" spans="1:9" x14ac:dyDescent="0.25">
      <c r="A143" s="2" t="s">
        <v>104</v>
      </c>
      <c r="B143" s="3">
        <v>517</v>
      </c>
      <c r="C143" s="3">
        <v>487</v>
      </c>
      <c r="D143" s="3">
        <v>477</v>
      </c>
      <c r="E143" s="3">
        <v>310</v>
      </c>
      <c r="F143" s="3">
        <v>303</v>
      </c>
      <c r="G143" s="3">
        <v>297</v>
      </c>
      <c r="H143" s="3">
        <v>543</v>
      </c>
      <c r="I143" s="3">
        <v>669</v>
      </c>
    </row>
    <row r="144" spans="1:9" x14ac:dyDescent="0.25">
      <c r="A144" s="2" t="s">
        <v>108</v>
      </c>
      <c r="B144" s="3">
        <v>-1097</v>
      </c>
      <c r="C144" s="3">
        <v>-1173</v>
      </c>
      <c r="D144" s="3">
        <v>-724</v>
      </c>
      <c r="E144" s="3">
        <v>-1456</v>
      </c>
      <c r="F144" s="3">
        <v>-1810</v>
      </c>
      <c r="G144" s="3">
        <v>-1967</v>
      </c>
      <c r="H144" s="3">
        <v>-2261</v>
      </c>
      <c r="I144" s="3">
        <v>-2219</v>
      </c>
    </row>
    <row r="145" spans="1:9" ht="15.75" thickBot="1" x14ac:dyDescent="0.3">
      <c r="A145" s="6" t="s">
        <v>112</v>
      </c>
      <c r="B145" s="7">
        <f t="shared" ref="B145:I145" si="29">+SUM(B142:B144)</f>
        <v>4233</v>
      </c>
      <c r="C145" s="7">
        <f t="shared" si="29"/>
        <v>4642</v>
      </c>
      <c r="D145" s="7">
        <f t="shared" si="29"/>
        <v>4945</v>
      </c>
      <c r="E145" s="7">
        <f t="shared" si="29"/>
        <v>4379</v>
      </c>
      <c r="F145" s="7">
        <f t="shared" si="29"/>
        <v>4850</v>
      </c>
      <c r="G145" s="7">
        <f t="shared" si="29"/>
        <v>2976</v>
      </c>
      <c r="H145" s="7">
        <f t="shared" si="29"/>
        <v>6923</v>
      </c>
      <c r="I145" s="7">
        <f t="shared" si="29"/>
        <v>6856</v>
      </c>
    </row>
    <row r="146" spans="1:9" s="12" customFormat="1" ht="15.75" thickTop="1" x14ac:dyDescent="0.25">
      <c r="A146" s="12" t="s">
        <v>111</v>
      </c>
      <c r="B146" s="13">
        <f t="shared" ref="B146:I146" si="30">+B145-B10-B8</f>
        <v>0</v>
      </c>
      <c r="C146" s="13">
        <f t="shared" si="30"/>
        <v>0</v>
      </c>
      <c r="D146" s="13">
        <f t="shared" si="30"/>
        <v>0</v>
      </c>
      <c r="E146" s="13">
        <f t="shared" si="30"/>
        <v>0</v>
      </c>
      <c r="F146" s="13">
        <f t="shared" si="30"/>
        <v>0</v>
      </c>
      <c r="G146" s="13">
        <f t="shared" si="30"/>
        <v>0</v>
      </c>
      <c r="H146" s="13">
        <f t="shared" si="30"/>
        <v>0</v>
      </c>
      <c r="I146" s="13">
        <f t="shared" si="30"/>
        <v>0</v>
      </c>
    </row>
    <row r="147" spans="1:9" x14ac:dyDescent="0.25">
      <c r="A147" s="1" t="s">
        <v>117</v>
      </c>
    </row>
    <row r="148" spans="1:9" x14ac:dyDescent="0.25">
      <c r="A148" s="2" t="s">
        <v>100</v>
      </c>
      <c r="B148" s="3">
        <v>632</v>
      </c>
      <c r="C148" s="3">
        <v>742</v>
      </c>
      <c r="D148" s="3">
        <v>819</v>
      </c>
      <c r="E148" s="3">
        <v>848</v>
      </c>
      <c r="F148" s="3">
        <v>814</v>
      </c>
      <c r="G148" s="3">
        <v>645</v>
      </c>
      <c r="H148" s="3">
        <v>617</v>
      </c>
      <c r="I148" s="3">
        <v>639</v>
      </c>
    </row>
    <row r="149" spans="1:9" x14ac:dyDescent="0.25">
      <c r="A149" s="2" t="s">
        <v>101</v>
      </c>
      <c r="B149">
        <v>498</v>
      </c>
      <c r="C149" s="3">
        <v>639</v>
      </c>
      <c r="D149" s="3">
        <v>709</v>
      </c>
      <c r="E149" s="3">
        <v>849</v>
      </c>
      <c r="F149" s="3">
        <v>929</v>
      </c>
      <c r="G149" s="3">
        <v>885</v>
      </c>
      <c r="H149" s="3">
        <v>982</v>
      </c>
      <c r="I149" s="3">
        <v>920</v>
      </c>
    </row>
    <row r="150" spans="1:9" x14ac:dyDescent="0.25">
      <c r="A150" s="2" t="s">
        <v>102</v>
      </c>
      <c r="B150" s="3">
        <v>254</v>
      </c>
      <c r="C150" s="3">
        <v>234</v>
      </c>
      <c r="D150" s="3">
        <v>225</v>
      </c>
      <c r="E150" s="3">
        <v>256</v>
      </c>
      <c r="F150" s="3">
        <v>237</v>
      </c>
      <c r="G150" s="3">
        <v>214</v>
      </c>
      <c r="H150" s="3">
        <v>288</v>
      </c>
      <c r="I150" s="3">
        <v>303</v>
      </c>
    </row>
    <row r="151" spans="1:9" x14ac:dyDescent="0.25">
      <c r="A151" s="2" t="s">
        <v>118</v>
      </c>
      <c r="B151" s="3">
        <v>308</v>
      </c>
      <c r="C151" s="3">
        <v>332</v>
      </c>
      <c r="D151" s="3">
        <v>340</v>
      </c>
      <c r="E151" s="3">
        <v>339</v>
      </c>
      <c r="F151" s="3">
        <v>326</v>
      </c>
      <c r="G151" s="3">
        <v>296</v>
      </c>
      <c r="H151" s="3">
        <v>304</v>
      </c>
      <c r="I151" s="3">
        <v>274</v>
      </c>
    </row>
    <row r="152" spans="1:9" x14ac:dyDescent="0.25">
      <c r="A152" s="2" t="s">
        <v>107</v>
      </c>
      <c r="B152" s="3">
        <v>484</v>
      </c>
      <c r="C152" s="3">
        <v>511</v>
      </c>
      <c r="D152" s="3">
        <v>533</v>
      </c>
      <c r="E152" s="3">
        <v>597</v>
      </c>
      <c r="F152" s="3">
        <v>665</v>
      </c>
      <c r="G152" s="3">
        <v>830</v>
      </c>
      <c r="H152" s="3">
        <v>780</v>
      </c>
      <c r="I152" s="3">
        <v>789</v>
      </c>
    </row>
    <row r="153" spans="1:9" x14ac:dyDescent="0.25">
      <c r="A153" s="4" t="s">
        <v>119</v>
      </c>
      <c r="B153" s="5">
        <f t="shared" ref="B153:I153" si="31">+SUM(B148:B152)</f>
        <v>2176</v>
      </c>
      <c r="C153" s="5">
        <f t="shared" si="31"/>
        <v>2458</v>
      </c>
      <c r="D153" s="5">
        <f t="shared" si="31"/>
        <v>2626</v>
      </c>
      <c r="E153" s="5">
        <f t="shared" si="31"/>
        <v>2889</v>
      </c>
      <c r="F153" s="5">
        <f t="shared" si="31"/>
        <v>2971</v>
      </c>
      <c r="G153" s="5">
        <f t="shared" si="31"/>
        <v>2870</v>
      </c>
      <c r="H153" s="5">
        <f t="shared" si="31"/>
        <v>2971</v>
      </c>
      <c r="I153" s="5">
        <f t="shared" si="31"/>
        <v>2925</v>
      </c>
    </row>
    <row r="154" spans="1:9" x14ac:dyDescent="0.25">
      <c r="A154" s="2" t="s">
        <v>104</v>
      </c>
      <c r="B154" s="3">
        <v>122</v>
      </c>
      <c r="C154" s="3">
        <v>125</v>
      </c>
      <c r="D154" s="3">
        <v>125</v>
      </c>
      <c r="E154" s="3">
        <v>115</v>
      </c>
      <c r="F154" s="3">
        <v>100</v>
      </c>
      <c r="G154" s="3">
        <v>80</v>
      </c>
      <c r="H154" s="3">
        <v>63</v>
      </c>
      <c r="I154" s="3">
        <v>49</v>
      </c>
    </row>
    <row r="155" spans="1:9" x14ac:dyDescent="0.25">
      <c r="A155" s="2" t="s">
        <v>108</v>
      </c>
      <c r="B155" s="3">
        <v>713</v>
      </c>
      <c r="C155" s="3">
        <v>937</v>
      </c>
      <c r="D155" s="3">
        <v>1238</v>
      </c>
      <c r="E155" s="3">
        <v>1450</v>
      </c>
      <c r="F155" s="3">
        <v>1673</v>
      </c>
      <c r="G155" s="3">
        <v>1916</v>
      </c>
      <c r="H155" s="3">
        <v>1870</v>
      </c>
      <c r="I155" s="3">
        <v>1817</v>
      </c>
    </row>
    <row r="156" spans="1:9" ht="15.75" thickBot="1" x14ac:dyDescent="0.3">
      <c r="A156" s="6" t="s">
        <v>120</v>
      </c>
      <c r="B156" s="7">
        <f t="shared" ref="B156:I156" si="32">+SUM(B153:B155)</f>
        <v>3011</v>
      </c>
      <c r="C156" s="7">
        <f t="shared" si="32"/>
        <v>3520</v>
      </c>
      <c r="D156" s="7">
        <f t="shared" si="32"/>
        <v>3989</v>
      </c>
      <c r="E156" s="7">
        <f t="shared" si="32"/>
        <v>4454</v>
      </c>
      <c r="F156" s="7">
        <f t="shared" si="32"/>
        <v>4744</v>
      </c>
      <c r="G156" s="7">
        <f t="shared" si="32"/>
        <v>4866</v>
      </c>
      <c r="H156" s="7">
        <f t="shared" si="32"/>
        <v>4904</v>
      </c>
      <c r="I156" s="7">
        <f t="shared" si="32"/>
        <v>4791</v>
      </c>
    </row>
    <row r="157" spans="1:9" ht="15.75" thickTop="1" x14ac:dyDescent="0.25">
      <c r="A157" s="12" t="s">
        <v>111</v>
      </c>
      <c r="B157" s="13">
        <f t="shared" ref="B157:I157" si="33">+B156-B31</f>
        <v>0</v>
      </c>
      <c r="C157" s="13">
        <f t="shared" si="33"/>
        <v>0</v>
      </c>
      <c r="D157" s="13">
        <f t="shared" si="33"/>
        <v>0</v>
      </c>
      <c r="E157" s="13">
        <f t="shared" si="33"/>
        <v>0</v>
      </c>
      <c r="F157" s="13">
        <f t="shared" si="33"/>
        <v>0</v>
      </c>
      <c r="G157" s="13">
        <f t="shared" si="33"/>
        <v>0</v>
      </c>
      <c r="H157" s="13">
        <f t="shared" si="33"/>
        <v>0</v>
      </c>
      <c r="I157" s="13">
        <f t="shared" si="33"/>
        <v>0</v>
      </c>
    </row>
    <row r="158" spans="1:9" x14ac:dyDescent="0.25">
      <c r="A158" s="1" t="s">
        <v>122</v>
      </c>
    </row>
    <row r="159" spans="1:9" x14ac:dyDescent="0.25">
      <c r="A159" s="2" t="s">
        <v>100</v>
      </c>
      <c r="B159">
        <v>208</v>
      </c>
      <c r="C159">
        <v>242</v>
      </c>
      <c r="D159">
        <v>223</v>
      </c>
      <c r="E159">
        <v>196</v>
      </c>
      <c r="F159">
        <v>117</v>
      </c>
      <c r="G159">
        <v>110</v>
      </c>
      <c r="H159">
        <v>98</v>
      </c>
      <c r="I159">
        <v>146</v>
      </c>
    </row>
    <row r="160" spans="1:9" x14ac:dyDescent="0.25">
      <c r="A160" s="2" t="s">
        <v>101</v>
      </c>
      <c r="B160">
        <v>236</v>
      </c>
      <c r="C160">
        <v>234</v>
      </c>
      <c r="D160">
        <v>173</v>
      </c>
      <c r="E160">
        <v>240</v>
      </c>
      <c r="F160">
        <v>233</v>
      </c>
      <c r="G160">
        <v>139</v>
      </c>
      <c r="H160">
        <v>153</v>
      </c>
      <c r="I160">
        <v>197</v>
      </c>
    </row>
    <row r="161" spans="1:9" x14ac:dyDescent="0.25">
      <c r="A161" s="2" t="s">
        <v>102</v>
      </c>
      <c r="B161">
        <v>69</v>
      </c>
      <c r="C161">
        <v>44</v>
      </c>
      <c r="D161">
        <v>51</v>
      </c>
      <c r="E161">
        <v>76</v>
      </c>
      <c r="F161">
        <v>49</v>
      </c>
      <c r="G161">
        <v>28</v>
      </c>
      <c r="H161">
        <v>94</v>
      </c>
      <c r="I161">
        <v>78</v>
      </c>
    </row>
    <row r="162" spans="1:9" x14ac:dyDescent="0.25">
      <c r="A162" s="2" t="s">
        <v>106</v>
      </c>
      <c r="B162">
        <v>52</v>
      </c>
      <c r="C162">
        <v>62</v>
      </c>
      <c r="D162">
        <v>59</v>
      </c>
      <c r="E162">
        <v>49</v>
      </c>
      <c r="F162">
        <v>47</v>
      </c>
      <c r="G162">
        <v>41</v>
      </c>
      <c r="H162">
        <v>54</v>
      </c>
      <c r="I162">
        <v>56</v>
      </c>
    </row>
    <row r="163" spans="1:9" x14ac:dyDescent="0.25">
      <c r="A163" s="2" t="s">
        <v>107</v>
      </c>
      <c r="B163" s="23">
        <v>225</v>
      </c>
      <c r="C163" s="23">
        <v>258</v>
      </c>
      <c r="D163" s="23">
        <v>278</v>
      </c>
      <c r="E163" s="23">
        <v>286</v>
      </c>
      <c r="F163" s="23">
        <v>278</v>
      </c>
      <c r="G163" s="23">
        <v>438</v>
      </c>
      <c r="H163" s="23">
        <v>278</v>
      </c>
      <c r="I163" s="23">
        <v>222</v>
      </c>
    </row>
    <row r="164" spans="1:9" x14ac:dyDescent="0.25">
      <c r="A164" s="4" t="s">
        <v>119</v>
      </c>
      <c r="B164">
        <f t="shared" ref="B164:I164" si="34">+SUM(B159:B163)</f>
        <v>790</v>
      </c>
      <c r="C164">
        <f t="shared" si="34"/>
        <v>840</v>
      </c>
      <c r="D164">
        <f t="shared" si="34"/>
        <v>784</v>
      </c>
      <c r="E164">
        <f t="shared" si="34"/>
        <v>847</v>
      </c>
      <c r="F164">
        <f t="shared" si="34"/>
        <v>724</v>
      </c>
      <c r="G164">
        <f t="shared" si="34"/>
        <v>756</v>
      </c>
      <c r="H164">
        <f t="shared" si="34"/>
        <v>677</v>
      </c>
      <c r="I164">
        <f t="shared" si="34"/>
        <v>699</v>
      </c>
    </row>
    <row r="165" spans="1:9" x14ac:dyDescent="0.25">
      <c r="A165" s="2" t="s">
        <v>104</v>
      </c>
      <c r="B165">
        <v>69</v>
      </c>
      <c r="C165">
        <v>39</v>
      </c>
      <c r="D165">
        <v>30</v>
      </c>
      <c r="E165">
        <v>22</v>
      </c>
      <c r="F165">
        <v>18</v>
      </c>
      <c r="G165">
        <v>12</v>
      </c>
      <c r="H165">
        <v>7</v>
      </c>
      <c r="I165">
        <v>9</v>
      </c>
    </row>
    <row r="166" spans="1:9" x14ac:dyDescent="0.25">
      <c r="A166" s="2" t="s">
        <v>108</v>
      </c>
      <c r="B166" s="50">
        <f t="shared" ref="B166:I166" si="35">-(SUM(B164:B165)+B82)</f>
        <v>104</v>
      </c>
      <c r="C166" s="50">
        <f t="shared" si="35"/>
        <v>264</v>
      </c>
      <c r="D166" s="50">
        <f t="shared" si="35"/>
        <v>291</v>
      </c>
      <c r="E166" s="50">
        <f t="shared" si="35"/>
        <v>159</v>
      </c>
      <c r="F166" s="50">
        <f t="shared" si="35"/>
        <v>377</v>
      </c>
      <c r="G166" s="50">
        <f t="shared" si="35"/>
        <v>318</v>
      </c>
      <c r="H166" s="50">
        <f t="shared" si="35"/>
        <v>11</v>
      </c>
      <c r="I166" s="50">
        <f t="shared" si="35"/>
        <v>50</v>
      </c>
    </row>
    <row r="167" spans="1:9" ht="15.75" thickBot="1" x14ac:dyDescent="0.3">
      <c r="A167" s="6" t="s">
        <v>123</v>
      </c>
      <c r="B167" s="49">
        <f t="shared" ref="B167:I167" si="36">+SUM(B164:B166)</f>
        <v>963</v>
      </c>
      <c r="C167" s="49">
        <f t="shared" si="36"/>
        <v>1143</v>
      </c>
      <c r="D167" s="49">
        <f t="shared" si="36"/>
        <v>1105</v>
      </c>
      <c r="E167" s="49">
        <f t="shared" si="36"/>
        <v>1028</v>
      </c>
      <c r="F167" s="49">
        <f t="shared" si="36"/>
        <v>1119</v>
      </c>
      <c r="G167" s="49">
        <f t="shared" si="36"/>
        <v>1086</v>
      </c>
      <c r="H167" s="49">
        <f t="shared" si="36"/>
        <v>695</v>
      </c>
      <c r="I167" s="49">
        <f t="shared" si="36"/>
        <v>758</v>
      </c>
    </row>
    <row r="168" spans="1:9" ht="15.75" thickTop="1" x14ac:dyDescent="0.25">
      <c r="A168" s="12" t="s">
        <v>111</v>
      </c>
      <c r="B168" s="13">
        <f t="shared" ref="B168:I168" si="37">+B167+B82</f>
        <v>0</v>
      </c>
      <c r="C168" s="13">
        <f t="shared" si="37"/>
        <v>0</v>
      </c>
      <c r="D168" s="13">
        <f t="shared" si="37"/>
        <v>0</v>
      </c>
      <c r="E168" s="13">
        <f t="shared" si="37"/>
        <v>0</v>
      </c>
      <c r="F168" s="13">
        <f t="shared" si="37"/>
        <v>0</v>
      </c>
      <c r="G168" s="13">
        <f t="shared" si="37"/>
        <v>0</v>
      </c>
      <c r="H168" s="13">
        <f t="shared" si="37"/>
        <v>0</v>
      </c>
      <c r="I168" s="13">
        <f t="shared" si="37"/>
        <v>0</v>
      </c>
    </row>
    <row r="169" spans="1:9" x14ac:dyDescent="0.25">
      <c r="A169" s="1" t="s">
        <v>124</v>
      </c>
    </row>
    <row r="170" spans="1:9" x14ac:dyDescent="0.25">
      <c r="A170" s="2" t="s">
        <v>100</v>
      </c>
      <c r="B170" s="3">
        <v>121</v>
      </c>
      <c r="C170" s="3">
        <v>133</v>
      </c>
      <c r="D170" s="3">
        <v>140</v>
      </c>
      <c r="E170" s="3">
        <v>160</v>
      </c>
      <c r="F170" s="3">
        <v>149</v>
      </c>
      <c r="G170" s="3">
        <v>148</v>
      </c>
      <c r="H170" s="3">
        <v>130</v>
      </c>
      <c r="I170" s="3">
        <v>124</v>
      </c>
    </row>
    <row r="171" spans="1:9" x14ac:dyDescent="0.25">
      <c r="A171" s="2" t="s">
        <v>101</v>
      </c>
      <c r="B171" s="3">
        <v>87</v>
      </c>
      <c r="C171" s="3">
        <v>85</v>
      </c>
      <c r="D171" s="3">
        <v>106</v>
      </c>
      <c r="E171" s="3">
        <v>116</v>
      </c>
      <c r="F171" s="3">
        <v>111</v>
      </c>
      <c r="G171" s="3">
        <v>132</v>
      </c>
      <c r="H171" s="3">
        <v>136</v>
      </c>
      <c r="I171" s="3">
        <v>134</v>
      </c>
    </row>
    <row r="172" spans="1:9" x14ac:dyDescent="0.25">
      <c r="A172" s="2" t="s">
        <v>102</v>
      </c>
      <c r="B172" s="3">
        <v>46</v>
      </c>
      <c r="C172" s="3">
        <v>48</v>
      </c>
      <c r="D172" s="3">
        <v>54</v>
      </c>
      <c r="E172" s="3">
        <v>56</v>
      </c>
      <c r="F172" s="3">
        <v>50</v>
      </c>
      <c r="G172" s="3">
        <v>44</v>
      </c>
      <c r="H172" s="3">
        <v>46</v>
      </c>
      <c r="I172" s="3">
        <v>41</v>
      </c>
    </row>
    <row r="173" spans="1:9" x14ac:dyDescent="0.25">
      <c r="A173" s="2" t="s">
        <v>106</v>
      </c>
      <c r="B173" s="3">
        <v>49</v>
      </c>
      <c r="C173" s="3">
        <v>42</v>
      </c>
      <c r="D173" s="3">
        <v>54</v>
      </c>
      <c r="E173" s="3">
        <v>55</v>
      </c>
      <c r="F173" s="3">
        <v>53</v>
      </c>
      <c r="G173" s="3">
        <v>46</v>
      </c>
      <c r="H173" s="3">
        <v>43</v>
      </c>
      <c r="I173" s="3">
        <v>42</v>
      </c>
    </row>
    <row r="174" spans="1:9" x14ac:dyDescent="0.25">
      <c r="A174" s="2" t="s">
        <v>107</v>
      </c>
      <c r="B174" s="3">
        <v>210</v>
      </c>
      <c r="C174" s="3">
        <v>230</v>
      </c>
      <c r="D174" s="3">
        <v>233</v>
      </c>
      <c r="E174" s="3">
        <v>217</v>
      </c>
      <c r="F174" s="3">
        <v>195</v>
      </c>
      <c r="G174" s="3">
        <v>214</v>
      </c>
      <c r="H174" s="3">
        <v>222</v>
      </c>
      <c r="I174" s="3">
        <v>220</v>
      </c>
    </row>
    <row r="175" spans="1:9" x14ac:dyDescent="0.25">
      <c r="A175" s="4" t="s">
        <v>119</v>
      </c>
      <c r="B175" s="5">
        <f t="shared" ref="B175:I175" si="38">+SUM(B170:B174)</f>
        <v>513</v>
      </c>
      <c r="C175" s="5">
        <f t="shared" si="38"/>
        <v>538</v>
      </c>
      <c r="D175" s="5">
        <f t="shared" si="38"/>
        <v>587</v>
      </c>
      <c r="E175" s="5">
        <f t="shared" si="38"/>
        <v>604</v>
      </c>
      <c r="F175" s="5">
        <f t="shared" si="38"/>
        <v>558</v>
      </c>
      <c r="G175" s="5">
        <f t="shared" si="38"/>
        <v>584</v>
      </c>
      <c r="H175" s="5">
        <f t="shared" si="38"/>
        <v>577</v>
      </c>
      <c r="I175" s="5">
        <f t="shared" si="38"/>
        <v>561</v>
      </c>
    </row>
    <row r="176" spans="1:9" x14ac:dyDescent="0.25">
      <c r="A176" s="2" t="s">
        <v>104</v>
      </c>
      <c r="B176" s="3">
        <v>18</v>
      </c>
      <c r="C176" s="3">
        <v>27</v>
      </c>
      <c r="D176" s="3">
        <v>28</v>
      </c>
      <c r="E176" s="3">
        <v>33</v>
      </c>
      <c r="F176" s="3">
        <v>31</v>
      </c>
      <c r="G176" s="3">
        <v>25</v>
      </c>
      <c r="H176" s="3">
        <v>26</v>
      </c>
      <c r="I176" s="3">
        <v>22</v>
      </c>
    </row>
    <row r="177" spans="1:11" x14ac:dyDescent="0.25">
      <c r="A177" s="2" t="s">
        <v>108</v>
      </c>
      <c r="B177" s="3">
        <v>75</v>
      </c>
      <c r="C177" s="3">
        <v>84</v>
      </c>
      <c r="D177" s="3">
        <v>91</v>
      </c>
      <c r="E177" s="3">
        <v>110</v>
      </c>
      <c r="F177" s="3">
        <v>116</v>
      </c>
      <c r="G177" s="3">
        <v>112</v>
      </c>
      <c r="H177" s="3">
        <v>141</v>
      </c>
      <c r="I177" s="3">
        <v>134</v>
      </c>
    </row>
    <row r="178" spans="1:11" ht="15.75" thickBot="1" x14ac:dyDescent="0.3">
      <c r="A178" s="6" t="s">
        <v>125</v>
      </c>
      <c r="B178" s="7">
        <f t="shared" ref="B178:I178" si="39">+SUM(B175:B177)</f>
        <v>606</v>
      </c>
      <c r="C178" s="7">
        <f t="shared" si="39"/>
        <v>649</v>
      </c>
      <c r="D178" s="7">
        <f t="shared" si="39"/>
        <v>706</v>
      </c>
      <c r="E178" s="7">
        <f t="shared" si="39"/>
        <v>747</v>
      </c>
      <c r="F178" s="7">
        <f t="shared" si="39"/>
        <v>705</v>
      </c>
      <c r="G178" s="7">
        <f t="shared" si="39"/>
        <v>721</v>
      </c>
      <c r="H178" s="7">
        <f t="shared" si="39"/>
        <v>744</v>
      </c>
      <c r="I178" s="7">
        <f t="shared" si="39"/>
        <v>717</v>
      </c>
    </row>
    <row r="179" spans="1:11" ht="15.75" thickTop="1" x14ac:dyDescent="0.25">
      <c r="A179" s="12" t="s">
        <v>111</v>
      </c>
      <c r="B179" s="13">
        <f t="shared" ref="B179:I179" si="40">+B178-B66</f>
        <v>0</v>
      </c>
      <c r="C179" s="13">
        <f t="shared" si="40"/>
        <v>0</v>
      </c>
      <c r="D179" s="13">
        <f t="shared" si="40"/>
        <v>0</v>
      </c>
      <c r="E179" s="13">
        <f t="shared" si="40"/>
        <v>0</v>
      </c>
      <c r="F179" s="13">
        <f t="shared" si="40"/>
        <v>0</v>
      </c>
      <c r="G179" s="13">
        <f t="shared" si="40"/>
        <v>0</v>
      </c>
      <c r="H179" s="13">
        <f t="shared" si="40"/>
        <v>0</v>
      </c>
      <c r="I179" s="13">
        <f t="shared" si="40"/>
        <v>0</v>
      </c>
    </row>
    <row r="180" spans="1:11" x14ac:dyDescent="0.25">
      <c r="A180" s="14" t="s">
        <v>126</v>
      </c>
      <c r="B180" s="14"/>
      <c r="C180" s="14"/>
      <c r="D180" s="14"/>
      <c r="E180" s="14"/>
      <c r="F180" s="14"/>
      <c r="G180" s="14"/>
      <c r="H180" s="14"/>
      <c r="I180" s="14"/>
    </row>
    <row r="181" spans="1:11" ht="30" x14ac:dyDescent="0.25">
      <c r="A181" s="28" t="s">
        <v>144</v>
      </c>
      <c r="J181" s="48" t="s">
        <v>143</v>
      </c>
      <c r="K181" s="47" t="s">
        <v>142</v>
      </c>
    </row>
    <row r="182" spans="1:11" x14ac:dyDescent="0.25">
      <c r="A182" s="33" t="s">
        <v>100</v>
      </c>
      <c r="B182" s="34">
        <v>0.12</v>
      </c>
      <c r="C182" s="34">
        <v>0.08</v>
      </c>
      <c r="D182" s="34">
        <v>0.03</v>
      </c>
      <c r="E182" s="34">
        <v>-0.02</v>
      </c>
      <c r="F182" s="34">
        <v>7.0000000000000007E-2</v>
      </c>
      <c r="G182" s="34">
        <v>-0.09</v>
      </c>
      <c r="H182" s="34">
        <v>0.19</v>
      </c>
      <c r="I182" s="34">
        <v>7.0000000000000007E-2</v>
      </c>
      <c r="J182" s="45">
        <f t="shared" ref="J182:J206" si="41">AVERAGE(B182:I182)</f>
        <v>5.6250000000000001E-2</v>
      </c>
      <c r="K182" s="44">
        <f t="shared" ref="K182:K206" si="42">MEDIAN(B182:I182)</f>
        <v>7.0000000000000007E-2</v>
      </c>
    </row>
    <row r="183" spans="1:11" x14ac:dyDescent="0.25">
      <c r="A183" s="31" t="s">
        <v>113</v>
      </c>
      <c r="B183" s="30">
        <v>0.14000000000000001</v>
      </c>
      <c r="C183" s="30">
        <v>0.1</v>
      </c>
      <c r="D183" s="30">
        <v>0.04</v>
      </c>
      <c r="E183" s="30">
        <v>-0.04</v>
      </c>
      <c r="F183" s="30">
        <v>0.08</v>
      </c>
      <c r="G183" s="30">
        <v>-7.0000000000000007E-2</v>
      </c>
      <c r="H183" s="30">
        <v>0.25</v>
      </c>
      <c r="I183" s="30">
        <v>0.05</v>
      </c>
      <c r="J183" s="45">
        <f t="shared" si="41"/>
        <v>6.8750000000000006E-2</v>
      </c>
      <c r="K183" s="44">
        <f t="shared" si="42"/>
        <v>6.5000000000000002E-2</v>
      </c>
    </row>
    <row r="184" spans="1:11" x14ac:dyDescent="0.25">
      <c r="A184" s="31" t="s">
        <v>114</v>
      </c>
      <c r="B184" s="30">
        <v>0.12</v>
      </c>
      <c r="C184" s="30">
        <v>0.08</v>
      </c>
      <c r="D184" s="30">
        <v>0.03</v>
      </c>
      <c r="E184" s="30">
        <v>0.01</v>
      </c>
      <c r="F184" s="30">
        <v>7.0000000000000007E-2</v>
      </c>
      <c r="G184" s="30">
        <v>-0.12</v>
      </c>
      <c r="H184" s="30">
        <v>0.08</v>
      </c>
      <c r="I184" s="30">
        <v>0.09</v>
      </c>
      <c r="J184" s="45">
        <f t="shared" si="41"/>
        <v>4.5000000000000012E-2</v>
      </c>
      <c r="K184" s="44">
        <f t="shared" si="42"/>
        <v>7.5000000000000011E-2</v>
      </c>
    </row>
    <row r="185" spans="1:11" x14ac:dyDescent="0.25">
      <c r="A185" s="31" t="s">
        <v>115</v>
      </c>
      <c r="B185" s="30">
        <v>-0.05</v>
      </c>
      <c r="C185" s="30">
        <v>-0.13</v>
      </c>
      <c r="D185" s="30">
        <v>-0.1</v>
      </c>
      <c r="E185" s="30">
        <v>-0.08</v>
      </c>
      <c r="F185" s="30">
        <v>0</v>
      </c>
      <c r="G185" s="30">
        <v>-0.14000000000000001</v>
      </c>
      <c r="H185" s="30">
        <v>-0.02</v>
      </c>
      <c r="I185" s="30">
        <v>0.25</v>
      </c>
      <c r="J185" s="45">
        <f t="shared" si="41"/>
        <v>-3.3750000000000002E-2</v>
      </c>
      <c r="K185" s="44">
        <f t="shared" si="42"/>
        <v>-6.5000000000000002E-2</v>
      </c>
    </row>
    <row r="186" spans="1:11" x14ac:dyDescent="0.25">
      <c r="A186" s="33" t="s">
        <v>101</v>
      </c>
      <c r="B186" s="34">
        <v>0.18</v>
      </c>
      <c r="C186" s="34">
        <v>0.16</v>
      </c>
      <c r="D186" s="34">
        <v>0.05</v>
      </c>
      <c r="E186" s="34">
        <v>0.09</v>
      </c>
      <c r="F186" s="34">
        <v>0.11</v>
      </c>
      <c r="G186" s="34">
        <v>-0.01</v>
      </c>
      <c r="H186" s="34">
        <v>0.17</v>
      </c>
      <c r="I186" s="34">
        <v>0.12</v>
      </c>
      <c r="J186" s="45">
        <f t="shared" si="41"/>
        <v>0.10875</v>
      </c>
      <c r="K186" s="44">
        <f t="shared" si="42"/>
        <v>0.11499999999999999</v>
      </c>
    </row>
    <row r="187" spans="1:11" x14ac:dyDescent="0.25">
      <c r="A187" s="31" t="s">
        <v>113</v>
      </c>
      <c r="B187" s="30">
        <v>0.24</v>
      </c>
      <c r="C187" s="30">
        <v>0.19</v>
      </c>
      <c r="D187" s="30">
        <v>0.03</v>
      </c>
      <c r="E187" s="30">
        <v>0.06</v>
      </c>
      <c r="F187" s="30">
        <v>0.12</v>
      </c>
      <c r="G187" s="30">
        <v>-0.03</v>
      </c>
      <c r="H187" s="30">
        <v>0.13</v>
      </c>
      <c r="I187" s="30">
        <v>0.09</v>
      </c>
      <c r="J187" s="45">
        <f t="shared" si="41"/>
        <v>0.10375</v>
      </c>
      <c r="K187" s="44">
        <f t="shared" si="42"/>
        <v>0.105</v>
      </c>
    </row>
    <row r="188" spans="1:11" x14ac:dyDescent="0.25">
      <c r="A188" s="31" t="s">
        <v>114</v>
      </c>
      <c r="B188" s="30">
        <v>0.1</v>
      </c>
      <c r="C188" s="30">
        <v>0.13</v>
      </c>
      <c r="D188" s="30">
        <v>0.11</v>
      </c>
      <c r="E188" s="30">
        <v>0.16</v>
      </c>
      <c r="F188" s="30">
        <v>0.09</v>
      </c>
      <c r="G188" s="30">
        <v>0.02</v>
      </c>
      <c r="H188" s="30">
        <v>0.25</v>
      </c>
      <c r="I188" s="30">
        <v>0.16</v>
      </c>
      <c r="J188" s="45">
        <f t="shared" si="41"/>
        <v>0.1275</v>
      </c>
      <c r="K188" s="44">
        <f t="shared" si="42"/>
        <v>0.12</v>
      </c>
    </row>
    <row r="189" spans="1:11" x14ac:dyDescent="0.25">
      <c r="A189" s="31" t="s">
        <v>115</v>
      </c>
      <c r="B189" s="30">
        <v>0.15</v>
      </c>
      <c r="C189" s="30">
        <v>-0.06</v>
      </c>
      <c r="D189" s="30">
        <v>0.02</v>
      </c>
      <c r="E189" s="30">
        <v>0.06</v>
      </c>
      <c r="F189" s="30">
        <v>0.05</v>
      </c>
      <c r="G189" s="30">
        <v>-0.03</v>
      </c>
      <c r="H189" s="30">
        <v>0.19</v>
      </c>
      <c r="I189" s="30">
        <v>0.17</v>
      </c>
      <c r="J189" s="45">
        <f t="shared" si="41"/>
        <v>6.8750000000000006E-2</v>
      </c>
      <c r="K189" s="44">
        <f t="shared" si="42"/>
        <v>5.5E-2</v>
      </c>
    </row>
    <row r="190" spans="1:11" x14ac:dyDescent="0.25">
      <c r="A190" s="33" t="s">
        <v>102</v>
      </c>
      <c r="B190" s="34">
        <v>0.19</v>
      </c>
      <c r="C190" s="34">
        <v>0.23</v>
      </c>
      <c r="D190" s="34">
        <v>0.12</v>
      </c>
      <c r="E190" s="34">
        <v>0.18</v>
      </c>
      <c r="F190" s="34">
        <v>0.24</v>
      </c>
      <c r="G190" s="34">
        <v>0.11</v>
      </c>
      <c r="H190" s="34">
        <v>0.19</v>
      </c>
      <c r="I190" s="34">
        <v>-0.13</v>
      </c>
      <c r="J190" s="45">
        <f t="shared" si="41"/>
        <v>0.14124999999999999</v>
      </c>
      <c r="K190" s="44">
        <f t="shared" si="42"/>
        <v>0.185</v>
      </c>
    </row>
    <row r="191" spans="1:11" x14ac:dyDescent="0.25">
      <c r="A191" s="31" t="s">
        <v>113</v>
      </c>
      <c r="B191" s="30">
        <v>0.28000000000000003</v>
      </c>
      <c r="C191" s="30">
        <v>0.28999999999999998</v>
      </c>
      <c r="D191" s="30">
        <v>0.12</v>
      </c>
      <c r="E191" s="30">
        <v>0.16</v>
      </c>
      <c r="F191" s="30">
        <v>0.25</v>
      </c>
      <c r="G191" s="30">
        <v>0.12</v>
      </c>
      <c r="H191" s="30">
        <v>0.19</v>
      </c>
      <c r="I191" s="30">
        <v>-0.1</v>
      </c>
      <c r="J191" s="45">
        <f t="shared" si="41"/>
        <v>0.16375000000000001</v>
      </c>
      <c r="K191" s="44">
        <f t="shared" si="42"/>
        <v>0.17499999999999999</v>
      </c>
    </row>
    <row r="192" spans="1:11" x14ac:dyDescent="0.25">
      <c r="A192" s="31" t="s">
        <v>114</v>
      </c>
      <c r="B192" s="30">
        <v>7.0000000000000007E-2</v>
      </c>
      <c r="C192" s="30">
        <v>0.14000000000000001</v>
      </c>
      <c r="D192" s="30">
        <v>0.13</v>
      </c>
      <c r="E192" s="30">
        <v>0.23</v>
      </c>
      <c r="F192" s="30">
        <v>0.23</v>
      </c>
      <c r="G192" s="30">
        <v>0.08</v>
      </c>
      <c r="H192" s="30">
        <v>0.19</v>
      </c>
      <c r="I192" s="30">
        <v>-0.21</v>
      </c>
      <c r="J192" s="45">
        <f t="shared" si="41"/>
        <v>0.10750000000000001</v>
      </c>
      <c r="K192" s="44">
        <f t="shared" si="42"/>
        <v>0.13500000000000001</v>
      </c>
    </row>
    <row r="193" spans="1:11" x14ac:dyDescent="0.25">
      <c r="A193" s="31" t="s">
        <v>115</v>
      </c>
      <c r="B193" s="30">
        <v>0.01</v>
      </c>
      <c r="C193" s="30">
        <v>0.04</v>
      </c>
      <c r="D193" s="30">
        <v>-0.02</v>
      </c>
      <c r="E193" s="30">
        <v>-0.01</v>
      </c>
      <c r="F193" s="30">
        <v>0.08</v>
      </c>
      <c r="G193" s="30">
        <v>0.11</v>
      </c>
      <c r="H193" s="30">
        <v>0.26</v>
      </c>
      <c r="I193" s="30">
        <v>-0.06</v>
      </c>
      <c r="J193" s="45">
        <f t="shared" si="41"/>
        <v>5.1250000000000004E-2</v>
      </c>
      <c r="K193" s="44">
        <f t="shared" si="42"/>
        <v>2.5000000000000001E-2</v>
      </c>
    </row>
    <row r="194" spans="1:11" x14ac:dyDescent="0.25">
      <c r="A194" s="33" t="s">
        <v>106</v>
      </c>
      <c r="B194" s="34">
        <v>0.09</v>
      </c>
      <c r="C194" s="34">
        <v>0.18</v>
      </c>
      <c r="D194" s="34">
        <v>0.1</v>
      </c>
      <c r="E194" s="34">
        <v>0.1</v>
      </c>
      <c r="F194" s="34">
        <v>0.13</v>
      </c>
      <c r="G194" s="34">
        <v>0.01</v>
      </c>
      <c r="H194" s="34">
        <v>0.08</v>
      </c>
      <c r="I194" s="34">
        <v>0.16</v>
      </c>
      <c r="J194" s="45">
        <f t="shared" si="41"/>
        <v>0.10625</v>
      </c>
      <c r="K194" s="44">
        <f t="shared" si="42"/>
        <v>0.1</v>
      </c>
    </row>
    <row r="195" spans="1:11" x14ac:dyDescent="0.25">
      <c r="A195" s="31" t="s">
        <v>113</v>
      </c>
      <c r="B195" s="30">
        <v>0.16</v>
      </c>
      <c r="C195" s="30">
        <v>0.24</v>
      </c>
      <c r="D195" s="30">
        <v>0.12</v>
      </c>
      <c r="E195" s="30">
        <v>0.09</v>
      </c>
      <c r="F195" s="30">
        <v>0.12</v>
      </c>
      <c r="G195" s="30">
        <v>0</v>
      </c>
      <c r="H195" s="30">
        <v>0.08</v>
      </c>
      <c r="I195" s="30">
        <v>0.17</v>
      </c>
      <c r="J195" s="45">
        <f t="shared" si="41"/>
        <v>0.1225</v>
      </c>
      <c r="K195" s="44">
        <f t="shared" si="42"/>
        <v>0.12</v>
      </c>
    </row>
    <row r="196" spans="1:11" x14ac:dyDescent="0.25">
      <c r="A196" s="31" t="s">
        <v>114</v>
      </c>
      <c r="B196" s="30">
        <v>-0.02</v>
      </c>
      <c r="C196" s="30">
        <v>-0.04</v>
      </c>
      <c r="D196" s="30">
        <v>0.06</v>
      </c>
      <c r="E196" s="30">
        <v>0.15</v>
      </c>
      <c r="F196" s="30">
        <v>0.15</v>
      </c>
      <c r="G196" s="30">
        <v>0.03</v>
      </c>
      <c r="H196" s="30">
        <v>0.1</v>
      </c>
      <c r="I196" s="30">
        <v>0.12</v>
      </c>
      <c r="J196" s="45">
        <f t="shared" si="41"/>
        <v>6.8749999999999992E-2</v>
      </c>
      <c r="K196" s="44">
        <f t="shared" si="42"/>
        <v>0.08</v>
      </c>
    </row>
    <row r="197" spans="1:11" x14ac:dyDescent="0.25">
      <c r="A197" s="31" t="s">
        <v>115</v>
      </c>
      <c r="B197" s="30">
        <v>-0.01</v>
      </c>
      <c r="C197" s="30">
        <v>7.0000000000000007E-2</v>
      </c>
      <c r="D197" s="30">
        <v>-0.01</v>
      </c>
      <c r="E197" s="30">
        <v>-0.08</v>
      </c>
      <c r="F197" s="30">
        <v>0.08</v>
      </c>
      <c r="G197" s="30">
        <v>-0.04</v>
      </c>
      <c r="H197" s="30">
        <v>-0.09</v>
      </c>
      <c r="I197" s="30">
        <v>0.28000000000000003</v>
      </c>
      <c r="J197" s="45">
        <f t="shared" si="41"/>
        <v>2.5000000000000005E-2</v>
      </c>
      <c r="K197" s="44">
        <f t="shared" si="42"/>
        <v>-0.01</v>
      </c>
    </row>
    <row r="198" spans="1:11" x14ac:dyDescent="0.25">
      <c r="A198" s="33" t="s">
        <v>107</v>
      </c>
      <c r="B198" s="34">
        <v>-0.02</v>
      </c>
      <c r="C198" s="34">
        <v>-0.3</v>
      </c>
      <c r="D198" s="34">
        <v>0.02</v>
      </c>
      <c r="E198" s="34">
        <v>0.12</v>
      </c>
      <c r="F198" s="34">
        <v>-0.53</v>
      </c>
      <c r="G198" s="34">
        <v>-0.26</v>
      </c>
      <c r="H198" s="34">
        <v>-0.17</v>
      </c>
      <c r="I198" s="34">
        <v>3.02</v>
      </c>
      <c r="J198" s="45">
        <f t="shared" si="41"/>
        <v>0.23500000000000001</v>
      </c>
      <c r="K198" s="44">
        <f t="shared" si="42"/>
        <v>-9.5000000000000001E-2</v>
      </c>
    </row>
    <row r="199" spans="1:11" x14ac:dyDescent="0.25">
      <c r="A199" s="46" t="s">
        <v>103</v>
      </c>
      <c r="B199" s="36">
        <v>0.14000000000000001</v>
      </c>
      <c r="C199" s="36">
        <v>0.13</v>
      </c>
      <c r="D199" s="36">
        <v>0.08</v>
      </c>
      <c r="E199" s="36">
        <v>0.05</v>
      </c>
      <c r="F199" s="36">
        <v>0.11</v>
      </c>
      <c r="G199" s="36">
        <v>-0.02</v>
      </c>
      <c r="H199" s="36">
        <v>0.17</v>
      </c>
      <c r="I199" s="36">
        <v>0.06</v>
      </c>
      <c r="J199" s="45">
        <f t="shared" si="41"/>
        <v>0.09</v>
      </c>
      <c r="K199" s="44">
        <f t="shared" si="42"/>
        <v>9.5000000000000001E-2</v>
      </c>
    </row>
    <row r="200" spans="1:11" x14ac:dyDescent="0.25">
      <c r="A200" s="33" t="s">
        <v>104</v>
      </c>
      <c r="B200" s="34">
        <v>0.21</v>
      </c>
      <c r="C200" s="34">
        <v>0.02</v>
      </c>
      <c r="D200" s="34">
        <v>0.06</v>
      </c>
      <c r="E200" s="34">
        <v>-0.11</v>
      </c>
      <c r="F200" s="34">
        <v>0.03</v>
      </c>
      <c r="G200" s="34">
        <v>-0.01</v>
      </c>
      <c r="H200" s="34">
        <v>0.16</v>
      </c>
      <c r="I200" s="34">
        <v>7.0000000000000007E-2</v>
      </c>
      <c r="J200" s="45">
        <f t="shared" si="41"/>
        <v>5.3749999999999999E-2</v>
      </c>
      <c r="K200" s="44">
        <f t="shared" si="42"/>
        <v>4.4999999999999998E-2</v>
      </c>
    </row>
    <row r="201" spans="1:11" x14ac:dyDescent="0.25">
      <c r="A201" s="31" t="s">
        <v>113</v>
      </c>
      <c r="B201" s="30">
        <v>0.14000000000000001</v>
      </c>
      <c r="C201" s="30">
        <v>0.04</v>
      </c>
      <c r="D201" s="30">
        <v>0.04</v>
      </c>
      <c r="E201" s="30">
        <v>0.05</v>
      </c>
      <c r="F201" s="30">
        <v>0.03</v>
      </c>
      <c r="G201" s="30">
        <v>0.01</v>
      </c>
      <c r="H201" s="30">
        <v>0.17</v>
      </c>
      <c r="I201" s="30">
        <v>0.06</v>
      </c>
      <c r="J201" s="45">
        <f t="shared" si="41"/>
        <v>6.7500000000000004E-2</v>
      </c>
      <c r="K201" s="44">
        <f t="shared" si="42"/>
        <v>4.4999999999999998E-2</v>
      </c>
    </row>
    <row r="202" spans="1:11" x14ac:dyDescent="0.25">
      <c r="A202" s="31" t="s">
        <v>114</v>
      </c>
      <c r="B202" s="30">
        <v>0.02</v>
      </c>
      <c r="C202" s="30">
        <v>-0.02</v>
      </c>
      <c r="D202" s="30">
        <v>0.02</v>
      </c>
      <c r="E202" s="30">
        <v>-0.17</v>
      </c>
      <c r="F202" s="30">
        <v>-0.18</v>
      </c>
      <c r="G202" s="30">
        <v>-0.22</v>
      </c>
      <c r="H202" s="30">
        <v>0.13</v>
      </c>
      <c r="I202" s="30">
        <v>-0.03</v>
      </c>
      <c r="J202" s="45">
        <f t="shared" si="41"/>
        <v>-5.6250000000000008E-2</v>
      </c>
      <c r="K202" s="44">
        <f t="shared" si="42"/>
        <v>-2.5000000000000001E-2</v>
      </c>
    </row>
    <row r="203" spans="1:11" x14ac:dyDescent="0.25">
      <c r="A203" s="31" t="s">
        <v>115</v>
      </c>
      <c r="B203" s="30">
        <v>0.08</v>
      </c>
      <c r="C203" s="30">
        <v>0.06</v>
      </c>
      <c r="D203" s="30">
        <v>0.02</v>
      </c>
      <c r="E203" s="30">
        <v>-0.13</v>
      </c>
      <c r="F203" s="30">
        <v>-0.14000000000000001</v>
      </c>
      <c r="G203" s="30">
        <v>0.08</v>
      </c>
      <c r="H203" s="30">
        <v>0.14000000000000001</v>
      </c>
      <c r="I203" s="30">
        <v>-0.16</v>
      </c>
      <c r="J203" s="45">
        <f t="shared" si="41"/>
        <v>-6.2500000000000003E-3</v>
      </c>
      <c r="K203" s="44">
        <f t="shared" si="42"/>
        <v>3.9999999999999994E-2</v>
      </c>
    </row>
    <row r="204" spans="1:11" x14ac:dyDescent="0.25">
      <c r="A204" s="31" t="s">
        <v>121</v>
      </c>
      <c r="B204" s="30">
        <v>0.08</v>
      </c>
      <c r="C204" s="30">
        <v>-0.15</v>
      </c>
      <c r="D204" s="30">
        <v>-0.05</v>
      </c>
      <c r="E204" s="30">
        <v>0.04</v>
      </c>
      <c r="F204" s="30">
        <v>0.03</v>
      </c>
      <c r="G204" s="30">
        <v>-0.14000000000000001</v>
      </c>
      <c r="H204" s="30">
        <v>-0.01</v>
      </c>
      <c r="I204" s="30">
        <v>0.42</v>
      </c>
      <c r="J204" s="45">
        <f t="shared" si="41"/>
        <v>2.7499999999999997E-2</v>
      </c>
      <c r="K204" s="44">
        <f t="shared" si="42"/>
        <v>0.01</v>
      </c>
    </row>
    <row r="205" spans="1:11" x14ac:dyDescent="0.25">
      <c r="A205" s="29" t="s">
        <v>108</v>
      </c>
      <c r="B205" s="30">
        <v>0</v>
      </c>
      <c r="C205" s="30">
        <v>0</v>
      </c>
      <c r="D205" s="30">
        <v>0</v>
      </c>
      <c r="E205" s="30">
        <v>0</v>
      </c>
      <c r="F205" s="30">
        <v>0</v>
      </c>
      <c r="G205" s="30">
        <v>0</v>
      </c>
      <c r="H205" s="30">
        <v>0</v>
      </c>
      <c r="I205" s="30">
        <v>0</v>
      </c>
      <c r="J205" s="45">
        <f t="shared" si="41"/>
        <v>0</v>
      </c>
      <c r="K205" s="44">
        <f t="shared" si="42"/>
        <v>0</v>
      </c>
    </row>
    <row r="206" spans="1:11" ht="15.75" thickBot="1" x14ac:dyDescent="0.3">
      <c r="A206" s="32" t="s">
        <v>105</v>
      </c>
      <c r="B206" s="35">
        <v>0.14000000000000001</v>
      </c>
      <c r="C206" s="35">
        <v>0.12</v>
      </c>
      <c r="D206" s="35">
        <v>0.08</v>
      </c>
      <c r="E206" s="35">
        <v>0.04</v>
      </c>
      <c r="F206" s="35">
        <v>0.11</v>
      </c>
      <c r="G206" s="35">
        <v>-0.02</v>
      </c>
      <c r="H206" s="35">
        <v>0.17</v>
      </c>
      <c r="I206" s="35">
        <v>0.06</v>
      </c>
      <c r="J206" s="45">
        <f t="shared" si="41"/>
        <v>8.7499999999999994E-2</v>
      </c>
      <c r="K206" s="44">
        <f t="shared" si="42"/>
        <v>9.5000000000000001E-2</v>
      </c>
    </row>
    <row r="207" spans="1:11" ht="15.75" thickTop="1" x14ac:dyDescent="0.25"/>
  </sheetData>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U154"/>
  <sheetViews>
    <sheetView tabSelected="1" zoomScale="90" zoomScaleNormal="90" workbookViewId="0">
      <selection activeCell="A6" sqref="A6"/>
    </sheetView>
  </sheetViews>
  <sheetFormatPr defaultRowHeight="15" x14ac:dyDescent="0.25"/>
  <cols>
    <col min="1" max="1" width="48.7109375" customWidth="1"/>
    <col min="2" max="14" width="11.7109375" customWidth="1"/>
    <col min="15" max="15" width="11.85546875" customWidth="1"/>
    <col min="16" max="16" width="15.5703125" bestFit="1" customWidth="1"/>
  </cols>
  <sheetData>
    <row r="1" spans="1:21" ht="60" customHeight="1" x14ac:dyDescent="0.25">
      <c r="A1" s="15" t="s">
        <v>116</v>
      </c>
      <c r="B1" s="16">
        <f t="shared" ref="B1:G1" si="0">+C1-1</f>
        <v>2015</v>
      </c>
      <c r="C1" s="16">
        <f t="shared" si="0"/>
        <v>2016</v>
      </c>
      <c r="D1" s="16">
        <f t="shared" si="0"/>
        <v>2017</v>
      </c>
      <c r="E1" s="16">
        <f t="shared" si="0"/>
        <v>2018</v>
      </c>
      <c r="F1" s="16">
        <f t="shared" si="0"/>
        <v>2019</v>
      </c>
      <c r="G1" s="16">
        <f t="shared" si="0"/>
        <v>2020</v>
      </c>
      <c r="H1" s="16">
        <f>+I1-1</f>
        <v>2021</v>
      </c>
      <c r="I1" s="16">
        <v>2022</v>
      </c>
      <c r="J1" s="83">
        <f>+I1+1</f>
        <v>2023</v>
      </c>
      <c r="K1" s="62">
        <f t="shared" ref="K1:N1" si="1">+J1+1</f>
        <v>2024</v>
      </c>
      <c r="L1" s="62">
        <f t="shared" si="1"/>
        <v>2025</v>
      </c>
      <c r="M1" s="62">
        <f t="shared" si="1"/>
        <v>2026</v>
      </c>
      <c r="N1" s="62">
        <f t="shared" si="1"/>
        <v>2027</v>
      </c>
      <c r="O1" s="89" t="s">
        <v>150</v>
      </c>
      <c r="P1" s="90" t="s">
        <v>153</v>
      </c>
    </row>
    <row r="2" spans="1:21" ht="14.45" customHeight="1" x14ac:dyDescent="0.25">
      <c r="A2" s="65" t="s">
        <v>127</v>
      </c>
      <c r="B2" s="65"/>
      <c r="C2" s="65"/>
      <c r="D2" s="65"/>
      <c r="E2" s="65"/>
      <c r="F2" s="65"/>
      <c r="G2" s="65"/>
      <c r="H2" s="65"/>
      <c r="I2" s="65"/>
      <c r="J2" s="76"/>
      <c r="K2" s="61"/>
      <c r="L2" s="61"/>
      <c r="M2" s="61"/>
      <c r="N2" s="61"/>
      <c r="O2" s="94" t="s">
        <v>151</v>
      </c>
      <c r="P2" s="95"/>
      <c r="Q2" s="96" t="s">
        <v>154</v>
      </c>
      <c r="R2" s="96"/>
      <c r="S2" s="96"/>
      <c r="T2" s="96"/>
      <c r="U2" s="96"/>
    </row>
    <row r="3" spans="1:21" x14ac:dyDescent="0.25">
      <c r="A3" s="38" t="s">
        <v>138</v>
      </c>
      <c r="B3" s="9">
        <f>+Historicals!B2</f>
        <v>30601</v>
      </c>
      <c r="C3" s="9">
        <f>+Historicals!C2</f>
        <v>32376</v>
      </c>
      <c r="D3" s="9">
        <f>+Historicals!D2</f>
        <v>34350</v>
      </c>
      <c r="E3" s="9">
        <f>+Historicals!E2</f>
        <v>36397</v>
      </c>
      <c r="F3" s="9">
        <f>+Historicals!F2</f>
        <v>39117</v>
      </c>
      <c r="G3" s="9">
        <f>+Historicals!G2</f>
        <v>37403</v>
      </c>
      <c r="H3" s="9">
        <f>+Historicals!H2</f>
        <v>44538</v>
      </c>
      <c r="I3" s="9">
        <f>+Historicals!I2</f>
        <v>46710</v>
      </c>
      <c r="J3" s="77">
        <f>I3*(1+$P$4)</f>
        <v>49531.909349507958</v>
      </c>
      <c r="K3" s="43">
        <f t="shared" ref="K3:N3" si="2">J3*(1+$P$4)</f>
        <v>52524.299803208603</v>
      </c>
      <c r="L3" s="43">
        <f t="shared" si="2"/>
        <v>55697.470702181701</v>
      </c>
      <c r="M3" s="43">
        <f t="shared" si="2"/>
        <v>59062.343605594935</v>
      </c>
      <c r="N3" s="43">
        <f t="shared" si="2"/>
        <v>62630.499881006624</v>
      </c>
      <c r="O3" s="85"/>
      <c r="P3" s="84"/>
      <c r="Q3" s="96"/>
      <c r="R3" s="96"/>
      <c r="S3" s="96"/>
      <c r="T3" s="96"/>
      <c r="U3" s="96"/>
    </row>
    <row r="4" spans="1:21" x14ac:dyDescent="0.25">
      <c r="A4" s="39" t="s">
        <v>128</v>
      </c>
      <c r="B4" s="60" t="str">
        <f t="shared" ref="B4:H4" si="3">+IFERROR(B3/A3-1,"nm")</f>
        <v>nm</v>
      </c>
      <c r="C4" s="60">
        <f t="shared" si="3"/>
        <v>5.8004640371229765E-2</v>
      </c>
      <c r="D4" s="60">
        <f t="shared" si="3"/>
        <v>6.0971089696071123E-2</v>
      </c>
      <c r="E4" s="60">
        <f t="shared" si="3"/>
        <v>5.95924308588065E-2</v>
      </c>
      <c r="F4" s="60">
        <f t="shared" si="3"/>
        <v>7.4731433909388079E-2</v>
      </c>
      <c r="G4" s="60">
        <f t="shared" si="3"/>
        <v>-4.3817266150267153E-2</v>
      </c>
      <c r="H4" s="60">
        <f t="shared" si="3"/>
        <v>0.19076009945726269</v>
      </c>
      <c r="I4" s="60">
        <f>+IFERROR(I3/H3-1,"nm")</f>
        <v>4.8767344739323759E-2</v>
      </c>
      <c r="J4" s="78">
        <f t="shared" ref="J4:N4" si="4">+IFERROR(J3/I3-1,"nm")</f>
        <v>6.0413387914963756E-2</v>
      </c>
      <c r="K4" s="60">
        <f t="shared" si="4"/>
        <v>6.0413387914963756E-2</v>
      </c>
      <c r="L4" s="60">
        <f t="shared" si="4"/>
        <v>6.0413387914963756E-2</v>
      </c>
      <c r="M4" s="60">
        <f t="shared" si="4"/>
        <v>6.0413387914963756E-2</v>
      </c>
      <c r="N4" s="60">
        <f t="shared" si="4"/>
        <v>6.0413387914963756E-2</v>
      </c>
      <c r="O4" s="86">
        <f>AVERAGE(C4:I4)</f>
        <v>6.4144253268830678E-2</v>
      </c>
      <c r="P4" s="44">
        <f>AVERAGE(C4:F4,I4)</f>
        <v>6.0413387914963847E-2</v>
      </c>
      <c r="Q4" s="96"/>
      <c r="R4" s="96"/>
      <c r="S4" s="96"/>
      <c r="T4" s="96"/>
      <c r="U4" s="96"/>
    </row>
    <row r="5" spans="1:21" x14ac:dyDescent="0.25">
      <c r="A5" s="38" t="s">
        <v>129</v>
      </c>
      <c r="B5" s="9">
        <f>+Historicals!B145+Historicals!B178</f>
        <v>4839</v>
      </c>
      <c r="C5" s="9">
        <f>+Historicals!C145+Historicals!C178</f>
        <v>5291</v>
      </c>
      <c r="D5" s="9">
        <f>+Historicals!D145+Historicals!D178</f>
        <v>5651</v>
      </c>
      <c r="E5" s="9">
        <f>+Historicals!E145+Historicals!E178</f>
        <v>5126</v>
      </c>
      <c r="F5" s="9">
        <f>+Historicals!F145+Historicals!F178</f>
        <v>5555</v>
      </c>
      <c r="G5" s="9">
        <f>+Historicals!G145+Historicals!G178</f>
        <v>3697</v>
      </c>
      <c r="H5" s="9">
        <f>+Historicals!H145+Historicals!H178</f>
        <v>7667</v>
      </c>
      <c r="I5" s="9">
        <f>+Historicals!I145+Historicals!I178</f>
        <v>7573</v>
      </c>
      <c r="J5" s="77">
        <f>I5*(1+$P$6)</f>
        <v>7785.0054333082035</v>
      </c>
      <c r="K5" s="43">
        <f t="shared" ref="K5:N5" si="5">J5*(1+$P$6)</f>
        <v>8002.9459390780739</v>
      </c>
      <c r="L5" s="43">
        <f t="shared" si="5"/>
        <v>8226.9876691132486</v>
      </c>
      <c r="M5" s="43">
        <f t="shared" si="5"/>
        <v>8457.3014266217142</v>
      </c>
      <c r="N5" s="43">
        <f t="shared" si="5"/>
        <v>8694.0627964314372</v>
      </c>
      <c r="O5" s="86"/>
      <c r="P5" s="44"/>
      <c r="Q5" s="96"/>
      <c r="R5" s="96"/>
      <c r="S5" s="96"/>
      <c r="T5" s="96"/>
      <c r="U5" s="96"/>
    </row>
    <row r="6" spans="1:21" x14ac:dyDescent="0.25">
      <c r="A6" s="39" t="s">
        <v>128</v>
      </c>
      <c r="B6" s="60" t="str">
        <f t="shared" ref="B6:H6" si="6">+IFERROR(B5/A5-1,"nm")</f>
        <v>nm</v>
      </c>
      <c r="C6" s="60">
        <f t="shared" si="6"/>
        <v>9.3407728869601137E-2</v>
      </c>
      <c r="D6" s="60">
        <f t="shared" si="6"/>
        <v>6.8040068040068125E-2</v>
      </c>
      <c r="E6" s="60">
        <f t="shared" si="6"/>
        <v>-9.2903910812245583E-2</v>
      </c>
      <c r="F6" s="60">
        <f t="shared" si="6"/>
        <v>8.3690987124463545E-2</v>
      </c>
      <c r="G6" s="60">
        <f t="shared" si="6"/>
        <v>-0.3344734473447345</v>
      </c>
      <c r="H6" s="60">
        <f t="shared" si="6"/>
        <v>1.0738436570192049</v>
      </c>
      <c r="I6" s="60">
        <f>+IFERROR(I5/H5-1,"nm")</f>
        <v>-1.2260336507108338E-2</v>
      </c>
      <c r="J6" s="78">
        <f t="shared" ref="J6:N6" si="7">+IFERROR(J5/I5-1,"nm")</f>
        <v>2.7994907342955733E-2</v>
      </c>
      <c r="K6" s="60">
        <f t="shared" si="7"/>
        <v>2.7994907342955733E-2</v>
      </c>
      <c r="L6" s="60">
        <f t="shared" si="7"/>
        <v>2.7994907342955733E-2</v>
      </c>
      <c r="M6" s="60">
        <f t="shared" si="7"/>
        <v>2.7994907342955733E-2</v>
      </c>
      <c r="N6" s="60">
        <f t="shared" si="7"/>
        <v>2.7994907342955733E-2</v>
      </c>
      <c r="O6" s="86">
        <f t="shared" ref="O6:O19" si="8">AVERAGE(C6:I6)</f>
        <v>0.12562067805560703</v>
      </c>
      <c r="P6" s="44">
        <f>AVERAGE(C6:F6,I6)</f>
        <v>2.7994907342955778E-2</v>
      </c>
      <c r="Q6" s="96"/>
      <c r="R6" s="96"/>
      <c r="S6" s="96"/>
      <c r="T6" s="96"/>
      <c r="U6" s="96"/>
    </row>
    <row r="7" spans="1:21" x14ac:dyDescent="0.25">
      <c r="A7" s="39" t="s">
        <v>130</v>
      </c>
      <c r="B7" s="63">
        <f t="shared" ref="B7:H7" si="9">B5/B3</f>
        <v>0.15813208718669325</v>
      </c>
      <c r="C7" s="63">
        <f t="shared" si="9"/>
        <v>0.16342352359772672</v>
      </c>
      <c r="D7" s="63">
        <f t="shared" si="9"/>
        <v>0.16451237263464338</v>
      </c>
      <c r="E7" s="63">
        <f t="shared" si="9"/>
        <v>0.14083578316894249</v>
      </c>
      <c r="F7" s="63">
        <f t="shared" si="9"/>
        <v>0.14200986783240024</v>
      </c>
      <c r="G7" s="63">
        <f t="shared" si="9"/>
        <v>9.8842338849824879E-2</v>
      </c>
      <c r="H7" s="63">
        <f t="shared" si="9"/>
        <v>0.17214513449189456</v>
      </c>
      <c r="I7" s="63">
        <f>I5/I3</f>
        <v>0.16212802397773496</v>
      </c>
      <c r="J7" s="79">
        <f t="shared" ref="J7:N7" si="10">J5/J3</f>
        <v>0.15717151903786925</v>
      </c>
      <c r="K7" s="63">
        <f t="shared" si="10"/>
        <v>0.15236654213502129</v>
      </c>
      <c r="L7" s="63">
        <f t="shared" si="10"/>
        <v>0.14770846082227918</v>
      </c>
      <c r="M7" s="63">
        <f t="shared" si="10"/>
        <v>0.14319278427381199</v>
      </c>
      <c r="N7" s="63">
        <f t="shared" si="10"/>
        <v>0.1388151589552937</v>
      </c>
      <c r="O7" s="86">
        <f t="shared" si="8"/>
        <v>0.14912814922188103</v>
      </c>
      <c r="P7" s="44">
        <f>AVERAGE(C7:F7,I7)</f>
        <v>0.15458191424228956</v>
      </c>
    </row>
    <row r="8" spans="1:21" x14ac:dyDescent="0.25">
      <c r="A8" s="38" t="s">
        <v>131</v>
      </c>
      <c r="B8" s="1">
        <f>+Historicals!B178</f>
        <v>606</v>
      </c>
      <c r="C8" s="1">
        <f>+Historicals!C178</f>
        <v>649</v>
      </c>
      <c r="D8" s="1">
        <f>+Historicals!D178</f>
        <v>706</v>
      </c>
      <c r="E8" s="1">
        <f>+Historicals!E178</f>
        <v>747</v>
      </c>
      <c r="F8" s="1">
        <f>+Historicals!F178</f>
        <v>705</v>
      </c>
      <c r="G8" s="1">
        <f>+Historicals!G178</f>
        <v>721</v>
      </c>
      <c r="H8" s="1">
        <f>+Historicals!H178</f>
        <v>744</v>
      </c>
      <c r="I8" s="1">
        <f>+Historicals!I178</f>
        <v>717</v>
      </c>
      <c r="J8" s="80">
        <f>I8*(1+$P$9)</f>
        <v>734.83077970856084</v>
      </c>
      <c r="K8" s="64">
        <f t="shared" ref="K8:N8" si="11">J8*(1+$P$9)</f>
        <v>753.10498578394902</v>
      </c>
      <c r="L8" s="64">
        <f t="shared" si="11"/>
        <v>771.83364561509597</v>
      </c>
      <c r="M8" s="64">
        <f t="shared" si="11"/>
        <v>791.02806082655786</v>
      </c>
      <c r="N8" s="64">
        <f t="shared" si="11"/>
        <v>810.69981409836873</v>
      </c>
      <c r="O8" s="86"/>
      <c r="P8" s="44"/>
    </row>
    <row r="9" spans="1:21" x14ac:dyDescent="0.25">
      <c r="A9" s="39" t="s">
        <v>128</v>
      </c>
      <c r="B9" s="60" t="str">
        <f t="shared" ref="B9" si="12">+IFERROR(B8/A8-1,"nm")</f>
        <v>nm</v>
      </c>
      <c r="C9" s="60">
        <f t="shared" ref="C9" si="13">+IFERROR(C8/B8-1,"nm")</f>
        <v>7.0957095709570872E-2</v>
      </c>
      <c r="D9" s="60">
        <f t="shared" ref="D9" si="14">+IFERROR(D8/C8-1,"nm")</f>
        <v>8.7827426810477727E-2</v>
      </c>
      <c r="E9" s="60">
        <f t="shared" ref="E9" si="15">+IFERROR(E8/D8-1,"nm")</f>
        <v>5.8073654390934815E-2</v>
      </c>
      <c r="F9" s="60">
        <f t="shared" ref="F9" si="16">+IFERROR(F8/E8-1,"nm")</f>
        <v>-5.6224899598393607E-2</v>
      </c>
      <c r="G9" s="60">
        <f t="shared" ref="G9" si="17">+IFERROR(G8/F8-1,"nm")</f>
        <v>2.2695035460992941E-2</v>
      </c>
      <c r="H9" s="60">
        <f t="shared" ref="H9" si="18">+IFERROR(H8/G8-1,"nm")</f>
        <v>3.1900138696255187E-2</v>
      </c>
      <c r="I9" s="60">
        <f t="shared" ref="I9" si="19">+IFERROR(I8/H8-1,"nm")</f>
        <v>-3.6290322580645129E-2</v>
      </c>
      <c r="J9" s="78">
        <f t="shared" ref="J9" si="20">+IFERROR(J8/I8-1,"nm")</f>
        <v>2.4868590946388824E-2</v>
      </c>
      <c r="K9" s="60">
        <f t="shared" ref="K9" si="21">+IFERROR(K8/J8-1,"nm")</f>
        <v>2.4868590946388824E-2</v>
      </c>
      <c r="L9" s="60">
        <f t="shared" ref="L9" si="22">+IFERROR(L8/K8-1,"nm")</f>
        <v>2.4868590946388824E-2</v>
      </c>
      <c r="M9" s="60">
        <f t="shared" ref="M9" si="23">+IFERROR(M8/L8-1,"nm")</f>
        <v>2.4868590946388824E-2</v>
      </c>
      <c r="N9" s="60">
        <f t="shared" ref="N9" si="24">+IFERROR(N8/M8-1,"nm")</f>
        <v>2.4868590946388824E-2</v>
      </c>
      <c r="O9" s="86">
        <f t="shared" si="8"/>
        <v>2.5562589841313259E-2</v>
      </c>
      <c r="P9" s="44">
        <f>AVERAGE(C9:F9,I9)</f>
        <v>2.4868590946388935E-2</v>
      </c>
    </row>
    <row r="10" spans="1:21" x14ac:dyDescent="0.25">
      <c r="A10" s="39" t="s">
        <v>132</v>
      </c>
      <c r="B10" s="63">
        <f t="shared" ref="B10:N10" si="25">B8/B3</f>
        <v>1.9803274402797295E-2</v>
      </c>
      <c r="C10" s="63">
        <f t="shared" si="25"/>
        <v>2.0045712873733631E-2</v>
      </c>
      <c r="D10" s="63">
        <f t="shared" si="25"/>
        <v>2.0553129548762736E-2</v>
      </c>
      <c r="E10" s="63">
        <f t="shared" si="25"/>
        <v>2.0523669533203285E-2</v>
      </c>
      <c r="F10" s="63">
        <f t="shared" si="25"/>
        <v>1.8022854513382928E-2</v>
      </c>
      <c r="G10" s="63">
        <f t="shared" si="25"/>
        <v>1.9276528620698875E-2</v>
      </c>
      <c r="H10" s="63">
        <f t="shared" si="25"/>
        <v>1.6704836319547355E-2</v>
      </c>
      <c r="I10" s="63">
        <f t="shared" si="25"/>
        <v>1.5350032113037893E-2</v>
      </c>
      <c r="J10" s="79">
        <f t="shared" si="25"/>
        <v>1.4835502797266194E-2</v>
      </c>
      <c r="K10" s="63">
        <f t="shared" si="25"/>
        <v>1.4338220378102848E-2</v>
      </c>
      <c r="L10" s="63">
        <f t="shared" si="25"/>
        <v>1.3857606743798922E-2</v>
      </c>
      <c r="M10" s="63">
        <f t="shared" si="25"/>
        <v>1.339310316076967E-2</v>
      </c>
      <c r="N10" s="63">
        <f t="shared" si="25"/>
        <v>1.2944169624043225E-2</v>
      </c>
      <c r="O10" s="86">
        <f t="shared" si="8"/>
        <v>1.8639537646052386E-2</v>
      </c>
      <c r="P10" s="44">
        <f>AVERAGE(C10:F10,I10)</f>
        <v>1.8899079716424093E-2</v>
      </c>
    </row>
    <row r="11" spans="1:21" x14ac:dyDescent="0.25">
      <c r="A11" s="38" t="s">
        <v>133</v>
      </c>
      <c r="B11" s="9">
        <f>+Historicals!B145</f>
        <v>4233</v>
      </c>
      <c r="C11" s="9">
        <f>+Historicals!C145</f>
        <v>4642</v>
      </c>
      <c r="D11" s="9">
        <f>+Historicals!D145</f>
        <v>4945</v>
      </c>
      <c r="E11" s="9">
        <f>+Historicals!E145</f>
        <v>4379</v>
      </c>
      <c r="F11" s="9">
        <f>+Historicals!F145</f>
        <v>4850</v>
      </c>
      <c r="G11" s="9">
        <f>+Historicals!G145</f>
        <v>2976</v>
      </c>
      <c r="H11" s="9">
        <f>+Historicals!H145</f>
        <v>6923</v>
      </c>
      <c r="I11" s="9">
        <f>+Historicals!I145</f>
        <v>6856</v>
      </c>
      <c r="J11" s="77">
        <f>I11*(1+$P$12)</f>
        <v>7055.2589977573043</v>
      </c>
      <c r="K11" s="43">
        <f t="shared" ref="K11:N11" si="26">J11*(1+$P$12)</f>
        <v>7260.3091489841609</v>
      </c>
      <c r="L11" s="43">
        <f t="shared" si="26"/>
        <v>7471.3187645668295</v>
      </c>
      <c r="M11" s="43">
        <f t="shared" si="26"/>
        <v>7688.4610470862181</v>
      </c>
      <c r="N11" s="43">
        <f t="shared" si="26"/>
        <v>7911.9142329873966</v>
      </c>
      <c r="O11" s="86"/>
      <c r="P11" s="44"/>
    </row>
    <row r="12" spans="1:21" x14ac:dyDescent="0.25">
      <c r="A12" s="39" t="s">
        <v>128</v>
      </c>
      <c r="B12" s="60" t="str">
        <f t="shared" ref="B12" si="27">+IFERROR(B11/A11-1,"nm")</f>
        <v>nm</v>
      </c>
      <c r="C12" s="60">
        <f t="shared" ref="C12" si="28">+IFERROR(C11/B11-1,"nm")</f>
        <v>9.6621781242617555E-2</v>
      </c>
      <c r="D12" s="60">
        <f t="shared" ref="D12" si="29">+IFERROR(D11/C11-1,"nm")</f>
        <v>6.5273588970271357E-2</v>
      </c>
      <c r="E12" s="60">
        <f t="shared" ref="E12" si="30">+IFERROR(E11/D11-1,"nm")</f>
        <v>-0.11445904954499497</v>
      </c>
      <c r="F12" s="60">
        <f t="shared" ref="F12" si="31">+IFERROR(F11/E11-1,"nm")</f>
        <v>0.10755880337976698</v>
      </c>
      <c r="G12" s="60">
        <f t="shared" ref="G12" si="32">+IFERROR(G11/F11-1,"nm")</f>
        <v>-0.38639175257731961</v>
      </c>
      <c r="H12" s="60">
        <f t="shared" ref="H12" si="33">+IFERROR(H11/G11-1,"nm")</f>
        <v>1.32627688172043</v>
      </c>
      <c r="I12" s="60">
        <f t="shared" ref="I12" si="34">+IFERROR(I11/H11-1,"nm")</f>
        <v>-9.67788530983682E-3</v>
      </c>
      <c r="J12" s="78">
        <f t="shared" ref="J12" si="35">+IFERROR(J11/I11-1,"nm")</f>
        <v>2.9063447747564863E-2</v>
      </c>
      <c r="K12" s="60">
        <f t="shared" ref="K12" si="36">+IFERROR(K11/J11-1,"nm")</f>
        <v>2.9063447747564863E-2</v>
      </c>
      <c r="L12" s="60">
        <f t="shared" ref="L12" si="37">+IFERROR(L11/K11-1,"nm")</f>
        <v>2.9063447747564863E-2</v>
      </c>
      <c r="M12" s="60">
        <f t="shared" ref="M12" si="38">+IFERROR(M11/L11-1,"nm")</f>
        <v>2.9063447747564863E-2</v>
      </c>
      <c r="N12" s="60">
        <f t="shared" ref="N12" si="39">+IFERROR(N11/M11-1,"nm")</f>
        <v>2.9063447747564863E-2</v>
      </c>
      <c r="O12" s="86">
        <f t="shared" si="8"/>
        <v>0.15502890969727634</v>
      </c>
      <c r="P12" s="44">
        <f>AVERAGE(C12:F12,I12)</f>
        <v>2.9063447747564818E-2</v>
      </c>
    </row>
    <row r="13" spans="1:21" x14ac:dyDescent="0.25">
      <c r="A13" s="39" t="s">
        <v>130</v>
      </c>
      <c r="B13" s="63">
        <f>B11/B3</f>
        <v>0.13832881278389594</v>
      </c>
      <c r="C13" s="63">
        <f t="shared" ref="C13:N13" si="40">C11/C3</f>
        <v>0.14337781072399308</v>
      </c>
      <c r="D13" s="63">
        <f t="shared" si="40"/>
        <v>0.14395924308588065</v>
      </c>
      <c r="E13" s="63">
        <f t="shared" si="40"/>
        <v>0.12031211363573921</v>
      </c>
      <c r="F13" s="63">
        <f t="shared" si="40"/>
        <v>0.12398701331901731</v>
      </c>
      <c r="G13" s="63">
        <f t="shared" si="40"/>
        <v>7.9565810229126011E-2</v>
      </c>
      <c r="H13" s="63">
        <f t="shared" si="40"/>
        <v>0.1554402981723472</v>
      </c>
      <c r="I13" s="63">
        <f t="shared" si="40"/>
        <v>0.14677799186469706</v>
      </c>
      <c r="J13" s="79">
        <f t="shared" si="40"/>
        <v>0.14243866409376343</v>
      </c>
      <c r="K13" s="63">
        <f t="shared" si="40"/>
        <v>0.1382276237129513</v>
      </c>
      <c r="L13" s="63">
        <f t="shared" si="40"/>
        <v>0.13414107804852571</v>
      </c>
      <c r="M13" s="63">
        <f t="shared" si="40"/>
        <v>0.13017534655292437</v>
      </c>
      <c r="N13" s="63">
        <f t="shared" si="40"/>
        <v>0.12632685748987244</v>
      </c>
      <c r="O13" s="86">
        <f t="shared" si="8"/>
        <v>0.13048861157582864</v>
      </c>
      <c r="P13" s="44">
        <f>AVERAGE(C13:F13,I13)</f>
        <v>0.13568283452586546</v>
      </c>
    </row>
    <row r="14" spans="1:21" x14ac:dyDescent="0.25">
      <c r="A14" s="38" t="s">
        <v>134</v>
      </c>
      <c r="B14" s="9">
        <f>+Historicals!B167</f>
        <v>963</v>
      </c>
      <c r="C14" s="9">
        <f>+Historicals!C167</f>
        <v>1143</v>
      </c>
      <c r="D14" s="9">
        <f>+Historicals!D167</f>
        <v>1105</v>
      </c>
      <c r="E14" s="9">
        <f>+Historicals!E167</f>
        <v>1028</v>
      </c>
      <c r="F14" s="9">
        <f>+Historicals!F167</f>
        <v>1119</v>
      </c>
      <c r="G14" s="9">
        <f>+Historicals!G167</f>
        <v>1086</v>
      </c>
      <c r="H14" s="9">
        <f>+Historicals!H167</f>
        <v>695</v>
      </c>
      <c r="I14" s="9">
        <f>+Historicals!I167</f>
        <v>758</v>
      </c>
      <c r="J14" s="77">
        <f>I14*(1+$P$15)</f>
        <v>797.89439933778522</v>
      </c>
      <c r="K14" s="43">
        <f t="shared" ref="K14:N14" si="41">J14*(1+$P$15)</f>
        <v>839.88848614063988</v>
      </c>
      <c r="L14" s="43">
        <f t="shared" si="41"/>
        <v>884.0927693402474</v>
      </c>
      <c r="M14" s="43">
        <f t="shared" si="41"/>
        <v>930.62357407864874</v>
      </c>
      <c r="N14" s="43">
        <f t="shared" si="41"/>
        <v>979.6033478219872</v>
      </c>
      <c r="O14" s="86"/>
      <c r="P14" s="44"/>
    </row>
    <row r="15" spans="1:21" x14ac:dyDescent="0.25">
      <c r="A15" s="39" t="s">
        <v>128</v>
      </c>
      <c r="B15" s="60" t="str">
        <f t="shared" ref="B15" si="42">+IFERROR(B14/A14-1,"nm")</f>
        <v>nm</v>
      </c>
      <c r="C15" s="60">
        <f t="shared" ref="C15" si="43">+IFERROR(C14/B14-1,"nm")</f>
        <v>0.18691588785046731</v>
      </c>
      <c r="D15" s="60">
        <f t="shared" ref="D15" si="44">+IFERROR(D14/C14-1,"nm")</f>
        <v>-3.3245844269466307E-2</v>
      </c>
      <c r="E15" s="60">
        <f t="shared" ref="E15" si="45">+IFERROR(E14/D14-1,"nm")</f>
        <v>-6.9683257918552011E-2</v>
      </c>
      <c r="F15" s="60">
        <f t="shared" ref="F15" si="46">+IFERROR(F14/E14-1,"nm")</f>
        <v>8.8521400778210024E-2</v>
      </c>
      <c r="G15" s="60">
        <f t="shared" ref="G15" si="47">+IFERROR(G14/F14-1,"nm")</f>
        <v>-2.9490616621983934E-2</v>
      </c>
      <c r="H15" s="60">
        <f t="shared" ref="H15" si="48">+IFERROR(H14/G14-1,"nm")</f>
        <v>-0.36003683241252304</v>
      </c>
      <c r="I15" s="60">
        <f t="shared" ref="I15" si="49">+IFERROR(I14/H14-1,"nm")</f>
        <v>9.0647482014388547E-2</v>
      </c>
      <c r="J15" s="78">
        <f t="shared" ref="J15" si="50">+IFERROR(J14/I14-1,"nm")</f>
        <v>5.2631133691009468E-2</v>
      </c>
      <c r="K15" s="60">
        <f t="shared" ref="K15" si="51">+IFERROR(K14/J14-1,"nm")</f>
        <v>5.2631133691009468E-2</v>
      </c>
      <c r="L15" s="60">
        <f t="shared" ref="L15" si="52">+IFERROR(L14/K14-1,"nm")</f>
        <v>5.2631133691009468E-2</v>
      </c>
      <c r="M15" s="60">
        <f t="shared" ref="M15" si="53">+IFERROR(M14/L14-1,"nm")</f>
        <v>5.2631133691009468E-2</v>
      </c>
      <c r="N15" s="60">
        <f t="shared" ref="N15" si="54">+IFERROR(N14/M14-1,"nm")</f>
        <v>5.2631133691009468E-2</v>
      </c>
      <c r="O15" s="86">
        <f t="shared" si="8"/>
        <v>-1.8053111511351343E-2</v>
      </c>
      <c r="P15" s="44">
        <f>AVERAGE(C15:F15,I15)</f>
        <v>5.263113369100951E-2</v>
      </c>
    </row>
    <row r="16" spans="1:21" x14ac:dyDescent="0.25">
      <c r="A16" s="39" t="s">
        <v>132</v>
      </c>
      <c r="B16" s="63">
        <f>B14/B3</f>
        <v>3.146955981830659E-2</v>
      </c>
      <c r="C16" s="63">
        <f t="shared" ref="C16:N16" si="55">C14/C3</f>
        <v>3.5303928836174947E-2</v>
      </c>
      <c r="D16" s="63">
        <f t="shared" si="55"/>
        <v>3.2168850072780204E-2</v>
      </c>
      <c r="E16" s="63">
        <f t="shared" si="55"/>
        <v>2.8244086051048164E-2</v>
      </c>
      <c r="F16" s="63">
        <f t="shared" si="55"/>
        <v>2.8606488227624818E-2</v>
      </c>
      <c r="G16" s="63">
        <f t="shared" si="55"/>
        <v>2.9035104136031869E-2</v>
      </c>
      <c r="H16" s="63">
        <f t="shared" si="55"/>
        <v>1.5604652207104046E-2</v>
      </c>
      <c r="I16" s="63">
        <f t="shared" si="55"/>
        <v>1.6227788482123744E-2</v>
      </c>
      <c r="J16" s="79">
        <f t="shared" si="55"/>
        <v>1.6108694573182477E-2</v>
      </c>
      <c r="K16" s="63">
        <f t="shared" si="55"/>
        <v>1.5990474681003414E-2</v>
      </c>
      <c r="L16" s="63">
        <f t="shared" si="55"/>
        <v>1.5873122391276143E-2</v>
      </c>
      <c r="M16" s="63">
        <f t="shared" si="55"/>
        <v>1.5756631336764148E-2</v>
      </c>
      <c r="N16" s="63">
        <f t="shared" si="55"/>
        <v>1.5640995196959342E-2</v>
      </c>
      <c r="O16" s="86">
        <f t="shared" si="8"/>
        <v>2.6455842573269685E-2</v>
      </c>
      <c r="P16" s="44">
        <f>AVERAGE(C16:F16,I16)</f>
        <v>2.8110228333950375E-2</v>
      </c>
    </row>
    <row r="17" spans="1:16" x14ac:dyDescent="0.25">
      <c r="A17" s="67" t="s">
        <v>100</v>
      </c>
      <c r="B17" s="66"/>
      <c r="C17" s="66"/>
      <c r="D17" s="66"/>
      <c r="E17" s="66"/>
      <c r="F17" s="66"/>
      <c r="G17" s="66"/>
      <c r="H17" s="66"/>
      <c r="I17" s="66"/>
      <c r="J17" s="76"/>
      <c r="K17" s="61"/>
      <c r="L17" s="61"/>
      <c r="M17" s="61"/>
      <c r="N17" s="61"/>
      <c r="O17" s="87"/>
      <c r="P17" s="88"/>
    </row>
    <row r="18" spans="1:16" x14ac:dyDescent="0.25">
      <c r="A18" s="9" t="s">
        <v>135</v>
      </c>
      <c r="B18" s="9">
        <f>+Historicals!B110</f>
        <v>13740</v>
      </c>
      <c r="C18" s="9">
        <f>+Historicals!C110</f>
        <v>14764</v>
      </c>
      <c r="D18" s="9">
        <f>+Historicals!D110</f>
        <v>15216</v>
      </c>
      <c r="E18" s="9">
        <f>+Historicals!E110</f>
        <v>14855</v>
      </c>
      <c r="F18" s="9">
        <f>+Historicals!F110</f>
        <v>15902</v>
      </c>
      <c r="G18" s="9">
        <f>+Historicals!G110</f>
        <v>14484</v>
      </c>
      <c r="H18" s="9">
        <f>+Historicals!H110</f>
        <v>17179</v>
      </c>
      <c r="I18" s="9">
        <f>+Historicals!I110</f>
        <v>18353</v>
      </c>
      <c r="J18" s="77">
        <f>I18*(1+$P$19)</f>
        <v>19161.403704007742</v>
      </c>
      <c r="K18" s="43">
        <f t="shared" ref="K18:N18" si="56">J18*(1+$P$19)</f>
        <v>20005.415567371092</v>
      </c>
      <c r="L18" s="43">
        <f t="shared" si="56"/>
        <v>20886.604040366077</v>
      </c>
      <c r="M18" s="43">
        <f t="shared" si="56"/>
        <v>21806.606659576835</v>
      </c>
      <c r="N18" s="43">
        <f t="shared" si="56"/>
        <v>22767.133090974527</v>
      </c>
      <c r="O18" s="86"/>
      <c r="P18" s="44"/>
    </row>
    <row r="19" spans="1:16" x14ac:dyDescent="0.25">
      <c r="A19" s="40" t="s">
        <v>128</v>
      </c>
      <c r="B19" s="60" t="str">
        <f>+IFERROR(B18/A18-1,"nm")</f>
        <v>nm</v>
      </c>
      <c r="C19" s="60">
        <f t="shared" ref="C19:H19" si="57">+IFERROR(C18/B18-1,"nm")</f>
        <v>7.4526928675400228E-2</v>
      </c>
      <c r="D19" s="60">
        <f t="shared" si="57"/>
        <v>3.0615009482525046E-2</v>
      </c>
      <c r="E19" s="60">
        <f t="shared" si="57"/>
        <v>-2.372502628811779E-2</v>
      </c>
      <c r="F19" s="60">
        <f t="shared" si="57"/>
        <v>7.0481319421070276E-2</v>
      </c>
      <c r="G19" s="60">
        <f t="shared" si="57"/>
        <v>-8.9171173437303519E-2</v>
      </c>
      <c r="H19" s="60">
        <f t="shared" si="57"/>
        <v>0.18606738470035911</v>
      </c>
      <c r="I19" s="60">
        <f>+IFERROR(I18/H18-1,"nm")</f>
        <v>6.8339251411607238E-2</v>
      </c>
      <c r="J19" s="78">
        <f t="shared" ref="J19:N19" si="58">+IFERROR(J18/I18-1,"nm")</f>
        <v>4.4047496540497111E-2</v>
      </c>
      <c r="K19" s="60">
        <f t="shared" si="58"/>
        <v>4.4047496540497111E-2</v>
      </c>
      <c r="L19" s="60">
        <f t="shared" si="58"/>
        <v>4.4047496540497111E-2</v>
      </c>
      <c r="M19" s="60">
        <f t="shared" si="58"/>
        <v>4.4047496540497111E-2</v>
      </c>
      <c r="N19" s="60">
        <f t="shared" si="58"/>
        <v>4.4047496540497111E-2</v>
      </c>
      <c r="O19" s="86">
        <f t="shared" si="8"/>
        <v>4.5304813423648657E-2</v>
      </c>
      <c r="P19" s="44">
        <f>AVERAGE(C19:F19,I19)</f>
        <v>4.4047496540497E-2</v>
      </c>
    </row>
    <row r="20" spans="1:16" x14ac:dyDescent="0.25">
      <c r="A20" s="41" t="s">
        <v>113</v>
      </c>
      <c r="B20" s="70">
        <f>+Historicals!B111</f>
        <v>8506</v>
      </c>
      <c r="C20" s="70">
        <f>+Historicals!C111</f>
        <v>9299</v>
      </c>
      <c r="D20" s="70">
        <f>+Historicals!D111</f>
        <v>9684</v>
      </c>
      <c r="E20" s="70">
        <f>+Historicals!E111</f>
        <v>9322</v>
      </c>
      <c r="F20" s="70">
        <f>+Historicals!F111</f>
        <v>10045</v>
      </c>
      <c r="G20" s="70">
        <f>+Historicals!G111</f>
        <v>9329</v>
      </c>
      <c r="H20" s="70">
        <f>+Historicals!H111</f>
        <v>11644</v>
      </c>
      <c r="I20" s="70">
        <f>+Historicals!I111</f>
        <v>12228</v>
      </c>
      <c r="J20" s="77">
        <f>I20*(1+$P$21)</f>
        <v>12778.168077807031</v>
      </c>
      <c r="K20" s="43">
        <f t="shared" ref="K20:N20" si="59">J20*(1+$P$21)</f>
        <v>13353.089583307707</v>
      </c>
      <c r="L20" s="43">
        <f t="shared" si="59"/>
        <v>13953.878234667985</v>
      </c>
      <c r="M20" s="43">
        <f t="shared" si="59"/>
        <v>14581.697858999081</v>
      </c>
      <c r="N20" s="43">
        <f t="shared" si="59"/>
        <v>15237.764646883315</v>
      </c>
      <c r="O20" s="86"/>
      <c r="P20" s="44"/>
    </row>
    <row r="21" spans="1:16" x14ac:dyDescent="0.25">
      <c r="A21" s="40" t="s">
        <v>128</v>
      </c>
      <c r="B21" s="60" t="str">
        <f t="shared" ref="B21" si="60">+IFERROR(B20/A20-1,"nm")</f>
        <v>nm</v>
      </c>
      <c r="C21" s="60">
        <f t="shared" ref="C21" si="61">+IFERROR(C20/B20-1,"nm")</f>
        <v>9.3228309428638578E-2</v>
      </c>
      <c r="D21" s="60">
        <f t="shared" ref="D21" si="62">+IFERROR(D20/C20-1,"nm")</f>
        <v>4.1402301322722934E-2</v>
      </c>
      <c r="E21" s="60">
        <f t="shared" ref="E21" si="63">+IFERROR(E20/D20-1,"nm")</f>
        <v>-3.7381247418422192E-2</v>
      </c>
      <c r="F21" s="60">
        <f t="shared" ref="F21" si="64">+IFERROR(F20/E20-1,"nm")</f>
        <v>7.755846384895948E-2</v>
      </c>
      <c r="G21" s="60">
        <f t="shared" ref="G21" si="65">+IFERROR(G20/F20-1,"nm")</f>
        <v>-7.1279243404678949E-2</v>
      </c>
      <c r="H21" s="60">
        <f t="shared" ref="H21" si="66">+IFERROR(H20/G20-1,"nm")</f>
        <v>0.24815092721620746</v>
      </c>
      <c r="I21" s="60">
        <f t="shared" ref="I21" si="67">+IFERROR(I20/H20-1,"nm")</f>
        <v>5.0154586052902683E-2</v>
      </c>
      <c r="J21" s="78">
        <f t="shared" ref="J21" si="68">+IFERROR(J20/I20-1,"nm")</f>
        <v>4.4992482646960319E-2</v>
      </c>
      <c r="K21" s="60">
        <f t="shared" ref="K21" si="69">+IFERROR(K20/J20-1,"nm")</f>
        <v>4.4992482646960319E-2</v>
      </c>
      <c r="L21" s="60">
        <f t="shared" ref="L21" si="70">+IFERROR(L20/K20-1,"nm")</f>
        <v>4.4992482646960319E-2</v>
      </c>
      <c r="M21" s="60">
        <f t="shared" ref="M21" si="71">+IFERROR(M20/L20-1,"nm")</f>
        <v>4.4992482646960319E-2</v>
      </c>
      <c r="N21" s="60">
        <f t="shared" ref="N21" si="72">+IFERROR(N20/M20-1,"nm")</f>
        <v>4.4992482646960319E-2</v>
      </c>
      <c r="O21" s="86">
        <f t="shared" ref="O21:O43" si="73">AVERAGE(C21:I21)</f>
        <v>5.740487100661857E-2</v>
      </c>
      <c r="P21" s="44">
        <f>AVERAGE(C21:F21,I21)</f>
        <v>4.4992482646960298E-2</v>
      </c>
    </row>
    <row r="22" spans="1:16" x14ac:dyDescent="0.25">
      <c r="A22" s="40" t="s">
        <v>136</v>
      </c>
      <c r="B22" s="60">
        <f>+Historicals!B183</f>
        <v>0.14000000000000001</v>
      </c>
      <c r="C22" s="60">
        <f>+Historicals!C183</f>
        <v>0.1</v>
      </c>
      <c r="D22" s="60">
        <f>+Historicals!D183</f>
        <v>0.04</v>
      </c>
      <c r="E22" s="60">
        <f>+Historicals!E183</f>
        <v>-0.04</v>
      </c>
      <c r="F22" s="60">
        <f>+Historicals!F183</f>
        <v>0.08</v>
      </c>
      <c r="G22" s="60">
        <f>+Historicals!G183</f>
        <v>-7.0000000000000007E-2</v>
      </c>
      <c r="H22" s="60">
        <f>+Historicals!H183</f>
        <v>0.25</v>
      </c>
      <c r="I22" s="60">
        <f>+Historicals!I183</f>
        <v>0.05</v>
      </c>
      <c r="J22" s="78">
        <f>$P$22</f>
        <v>4.5999999999999999E-2</v>
      </c>
      <c r="K22" s="60">
        <f t="shared" ref="K22:N22" si="74">$P$22</f>
        <v>4.5999999999999999E-2</v>
      </c>
      <c r="L22" s="60">
        <f t="shared" si="74"/>
        <v>4.5999999999999999E-2</v>
      </c>
      <c r="M22" s="60">
        <f t="shared" si="74"/>
        <v>4.5999999999999999E-2</v>
      </c>
      <c r="N22" s="60">
        <f t="shared" si="74"/>
        <v>4.5999999999999999E-2</v>
      </c>
      <c r="O22" s="86">
        <f t="shared" si="73"/>
        <v>5.8571428571428566E-2</v>
      </c>
      <c r="P22" s="44">
        <f>AVERAGE(C22:F22,I22)</f>
        <v>4.5999999999999999E-2</v>
      </c>
    </row>
    <row r="23" spans="1:16" x14ac:dyDescent="0.25">
      <c r="A23" s="40" t="s">
        <v>137</v>
      </c>
      <c r="B23" s="60" t="str">
        <f t="shared" ref="B23:N23" si="75">+IFERROR(B21-B22,"nm")</f>
        <v>nm</v>
      </c>
      <c r="C23" s="60">
        <f t="shared" si="75"/>
        <v>-6.7716905713614273E-3</v>
      </c>
      <c r="D23" s="60">
        <f t="shared" si="75"/>
        <v>1.4023013227229333E-3</v>
      </c>
      <c r="E23" s="60">
        <f t="shared" si="75"/>
        <v>2.6187525815778087E-3</v>
      </c>
      <c r="F23" s="60">
        <f t="shared" si="75"/>
        <v>-2.4415361510405215E-3</v>
      </c>
      <c r="G23" s="60">
        <f t="shared" si="75"/>
        <v>-1.2792434046789425E-3</v>
      </c>
      <c r="H23" s="60">
        <f t="shared" si="75"/>
        <v>-1.849072783792538E-3</v>
      </c>
      <c r="I23" s="60">
        <f t="shared" si="75"/>
        <v>1.5458605290268046E-4</v>
      </c>
      <c r="J23" s="78">
        <f t="shared" si="75"/>
        <v>-1.0075173530396803E-3</v>
      </c>
      <c r="K23" s="60">
        <f t="shared" si="75"/>
        <v>-1.0075173530396803E-3</v>
      </c>
      <c r="L23" s="60">
        <f t="shared" si="75"/>
        <v>-1.0075173530396803E-3</v>
      </c>
      <c r="M23" s="60">
        <f t="shared" si="75"/>
        <v>-1.0075173530396803E-3</v>
      </c>
      <c r="N23" s="60">
        <f t="shared" si="75"/>
        <v>-1.0075173530396803E-3</v>
      </c>
      <c r="O23" s="86">
        <f t="shared" si="73"/>
        <v>-1.166557564810001E-3</v>
      </c>
      <c r="P23" s="44">
        <f>AVERAGE(C23:F23,I23)</f>
        <v>-1.0075173530397052E-3</v>
      </c>
    </row>
    <row r="24" spans="1:16" x14ac:dyDescent="0.25">
      <c r="A24" s="41" t="s">
        <v>114</v>
      </c>
      <c r="B24" s="70">
        <f>+Historicals!B112</f>
        <v>4410</v>
      </c>
      <c r="C24" s="70">
        <f>+Historicals!C112</f>
        <v>4746</v>
      </c>
      <c r="D24" s="70">
        <f>+Historicals!D112</f>
        <v>4886</v>
      </c>
      <c r="E24" s="70">
        <f>+Historicals!E112</f>
        <v>4938</v>
      </c>
      <c r="F24" s="70">
        <f>+Historicals!F112</f>
        <v>5260</v>
      </c>
      <c r="G24" s="70">
        <f>+Historicals!G112</f>
        <v>4639</v>
      </c>
      <c r="H24" s="70">
        <f>+Historicals!H112</f>
        <v>5028</v>
      </c>
      <c r="I24" s="70">
        <f>+Historicals!I112</f>
        <v>5492</v>
      </c>
      <c r="J24" s="77">
        <f>I24*(1+$P$25)</f>
        <v>5792.7676821092427</v>
      </c>
      <c r="K24" s="43">
        <f t="shared" ref="K24:N24" si="76">J24*(1+$P$25)</f>
        <v>6110.0068133447357</v>
      </c>
      <c r="L24" s="43">
        <f t="shared" si="76"/>
        <v>6444.6194475256125</v>
      </c>
      <c r="M24" s="43">
        <f t="shared" si="76"/>
        <v>6797.5570391695355</v>
      </c>
      <c r="N24" s="43">
        <f t="shared" si="76"/>
        <v>7169.8231489066775</v>
      </c>
      <c r="O24" s="86"/>
      <c r="P24" s="44"/>
    </row>
    <row r="25" spans="1:16" x14ac:dyDescent="0.25">
      <c r="A25" s="40" t="s">
        <v>128</v>
      </c>
      <c r="B25" s="60" t="str">
        <f t="shared" ref="B25" si="77">+IFERROR(B24/A24-1,"nm")</f>
        <v>nm</v>
      </c>
      <c r="C25" s="60">
        <f t="shared" ref="C25" si="78">+IFERROR(C24/B24-1,"nm")</f>
        <v>7.6190476190476142E-2</v>
      </c>
      <c r="D25" s="60">
        <f t="shared" ref="D25" si="79">+IFERROR(D24/C24-1,"nm")</f>
        <v>2.9498525073746285E-2</v>
      </c>
      <c r="E25" s="60">
        <f t="shared" ref="E25" si="80">+IFERROR(E24/D24-1,"nm")</f>
        <v>1.0642652476463343E-2</v>
      </c>
      <c r="F25" s="60">
        <f t="shared" ref="F25" si="81">+IFERROR(F24/E24-1,"nm")</f>
        <v>6.5208586472256025E-2</v>
      </c>
      <c r="G25" s="60">
        <f t="shared" ref="G25" si="82">+IFERROR(G24/F24-1,"nm")</f>
        <v>-0.11806083650190113</v>
      </c>
      <c r="H25" s="60">
        <f t="shared" ref="H25" si="83">+IFERROR(H24/G24-1,"nm")</f>
        <v>8.3854278939426541E-2</v>
      </c>
      <c r="I25" s="60">
        <f t="shared" ref="I25" si="84">+IFERROR(I24/H24-1,"nm")</f>
        <v>9.2283214001591007E-2</v>
      </c>
      <c r="J25" s="78">
        <f t="shared" ref="J25" si="85">+IFERROR(J24/I24-1,"nm")</f>
        <v>5.4764690842906472E-2</v>
      </c>
      <c r="K25" s="60">
        <f t="shared" ref="K25" si="86">+IFERROR(K24/J24-1,"nm")</f>
        <v>5.4764690842906472E-2</v>
      </c>
      <c r="L25" s="60">
        <f t="shared" ref="L25" si="87">+IFERROR(L24/K24-1,"nm")</f>
        <v>5.4764690842906472E-2</v>
      </c>
      <c r="M25" s="60">
        <f t="shared" ref="M25" si="88">+IFERROR(M24/L24-1,"nm")</f>
        <v>5.4764690842906472E-2</v>
      </c>
      <c r="N25" s="60">
        <f t="shared" ref="N25" si="89">+IFERROR(N24/M24-1,"nm")</f>
        <v>5.4764690842906472E-2</v>
      </c>
      <c r="O25" s="86">
        <f t="shared" si="73"/>
        <v>3.4230985236008316E-2</v>
      </c>
      <c r="P25" s="44">
        <f>AVERAGE(C25:F25,I25)</f>
        <v>5.4764690842906562E-2</v>
      </c>
    </row>
    <row r="26" spans="1:16" x14ac:dyDescent="0.25">
      <c r="A26" s="40" t="s">
        <v>136</v>
      </c>
      <c r="B26" s="60">
        <f>+Historicals!B184</f>
        <v>0.12</v>
      </c>
      <c r="C26" s="60">
        <f>+Historicals!C184</f>
        <v>0.08</v>
      </c>
      <c r="D26" s="60">
        <f>+Historicals!D184</f>
        <v>0.03</v>
      </c>
      <c r="E26" s="60">
        <f>+Historicals!E184</f>
        <v>0.01</v>
      </c>
      <c r="F26" s="60">
        <f>+Historicals!F184</f>
        <v>7.0000000000000007E-2</v>
      </c>
      <c r="G26" s="60">
        <f>+Historicals!G184</f>
        <v>-0.12</v>
      </c>
      <c r="H26" s="60">
        <f>+Historicals!H184</f>
        <v>0.08</v>
      </c>
      <c r="I26" s="60">
        <f>+Historicals!I184</f>
        <v>0.09</v>
      </c>
      <c r="J26" s="81">
        <f>$P$26</f>
        <v>5.6000000000000008E-2</v>
      </c>
      <c r="K26" s="75">
        <f t="shared" ref="K26:N26" si="90">$P$26</f>
        <v>5.6000000000000008E-2</v>
      </c>
      <c r="L26" s="75">
        <f t="shared" si="90"/>
        <v>5.6000000000000008E-2</v>
      </c>
      <c r="M26" s="75">
        <f t="shared" si="90"/>
        <v>5.6000000000000008E-2</v>
      </c>
      <c r="N26" s="75">
        <f t="shared" si="90"/>
        <v>5.6000000000000008E-2</v>
      </c>
      <c r="O26" s="86">
        <f t="shared" si="73"/>
        <v>3.4285714285714287E-2</v>
      </c>
      <c r="P26" s="44">
        <f>AVERAGE(C26:F26,I26)</f>
        <v>5.6000000000000008E-2</v>
      </c>
    </row>
    <row r="27" spans="1:16" x14ac:dyDescent="0.25">
      <c r="A27" s="40" t="s">
        <v>137</v>
      </c>
      <c r="B27" s="60" t="str">
        <f t="shared" ref="B27:N27" si="91">+IFERROR(B25-B26,"nm")</f>
        <v>nm</v>
      </c>
      <c r="C27" s="60">
        <f t="shared" si="91"/>
        <v>-3.8095238095238598E-3</v>
      </c>
      <c r="D27" s="60">
        <f t="shared" si="91"/>
        <v>-5.0147492625371437E-4</v>
      </c>
      <c r="E27" s="60">
        <f t="shared" si="91"/>
        <v>6.4265247646334324E-4</v>
      </c>
      <c r="F27" s="60">
        <f t="shared" si="91"/>
        <v>-4.7914135277439818E-3</v>
      </c>
      <c r="G27" s="60">
        <f t="shared" si="91"/>
        <v>1.9391634980988615E-3</v>
      </c>
      <c r="H27" s="60">
        <f t="shared" si="91"/>
        <v>3.8542789394265392E-3</v>
      </c>
      <c r="I27" s="60">
        <f t="shared" si="91"/>
        <v>2.2832140015910107E-3</v>
      </c>
      <c r="J27" s="78">
        <f t="shared" si="91"/>
        <v>-1.2353091570935365E-3</v>
      </c>
      <c r="K27" s="60">
        <f t="shared" si="91"/>
        <v>-1.2353091570935365E-3</v>
      </c>
      <c r="L27" s="60">
        <f t="shared" si="91"/>
        <v>-1.2353091570935365E-3</v>
      </c>
      <c r="M27" s="60">
        <f t="shared" si="91"/>
        <v>-1.2353091570935365E-3</v>
      </c>
      <c r="N27" s="60">
        <f t="shared" si="91"/>
        <v>-1.2353091570935365E-3</v>
      </c>
      <c r="O27" s="86">
        <f t="shared" si="73"/>
        <v>-5.4729049705971615E-5</v>
      </c>
      <c r="P27" s="44">
        <f>AVERAGE(C27:F27,I27)</f>
        <v>-1.2353091570934404E-3</v>
      </c>
    </row>
    <row r="28" spans="1:16" x14ac:dyDescent="0.25">
      <c r="A28" s="41" t="s">
        <v>115</v>
      </c>
      <c r="B28" s="70">
        <f>+Historicals!B113</f>
        <v>824</v>
      </c>
      <c r="C28" s="70">
        <f>+Historicals!C113</f>
        <v>719</v>
      </c>
      <c r="D28" s="70">
        <f>+Historicals!D113</f>
        <v>646</v>
      </c>
      <c r="E28" s="70">
        <f>+Historicals!E113</f>
        <v>595</v>
      </c>
      <c r="F28" s="70">
        <f>+Historicals!F113</f>
        <v>597</v>
      </c>
      <c r="G28" s="70">
        <f>+Historicals!G113</f>
        <v>516</v>
      </c>
      <c r="H28" s="70">
        <f>+Historicals!H113</f>
        <v>507</v>
      </c>
      <c r="I28" s="70">
        <f>+Historicals!I113</f>
        <v>633</v>
      </c>
      <c r="J28" s="77">
        <f>I28*(1+$P$29)</f>
        <v>625.90756404192723</v>
      </c>
      <c r="K28" s="43">
        <f t="shared" ref="K28:N28" si="92">J28*(1+$P$29)</f>
        <v>618.89459514202088</v>
      </c>
      <c r="L28" s="43">
        <f t="shared" si="92"/>
        <v>611.96020291320235</v>
      </c>
      <c r="M28" s="43">
        <f t="shared" si="92"/>
        <v>605.1035069447172</v>
      </c>
      <c r="N28" s="43">
        <f t="shared" si="92"/>
        <v>598.32363669035601</v>
      </c>
      <c r="O28" s="86"/>
      <c r="P28" s="44"/>
    </row>
    <row r="29" spans="1:16" x14ac:dyDescent="0.25">
      <c r="A29" s="40" t="s">
        <v>128</v>
      </c>
      <c r="B29" s="60" t="str">
        <f t="shared" ref="B29" si="93">+IFERROR(B28/A28-1,"nm")</f>
        <v>nm</v>
      </c>
      <c r="C29" s="60">
        <f t="shared" ref="C29" si="94">+IFERROR(C28/B28-1,"nm")</f>
        <v>-0.12742718446601942</v>
      </c>
      <c r="D29" s="60">
        <f t="shared" ref="D29" si="95">+IFERROR(D28/C28-1,"nm")</f>
        <v>-0.10152990264255912</v>
      </c>
      <c r="E29" s="60">
        <f t="shared" ref="E29" si="96">+IFERROR(E28/D28-1,"nm")</f>
        <v>-7.8947368421052655E-2</v>
      </c>
      <c r="F29" s="60">
        <f t="shared" ref="F29" si="97">+IFERROR(F28/E28-1,"nm")</f>
        <v>3.3613445378151141E-3</v>
      </c>
      <c r="G29" s="60">
        <f t="shared" ref="G29" si="98">+IFERROR(G28/F28-1,"nm")</f>
        <v>-0.13567839195979903</v>
      </c>
      <c r="H29" s="60">
        <f t="shared" ref="H29" si="99">+IFERROR(H28/G28-1,"nm")</f>
        <v>-1.744186046511631E-2</v>
      </c>
      <c r="I29" s="60">
        <f t="shared" ref="I29" si="100">+IFERROR(I28/H28-1,"nm")</f>
        <v>0.24852071005917153</v>
      </c>
      <c r="J29" s="78">
        <f t="shared" ref="J29" si="101">+IFERROR(J28/I28-1,"nm")</f>
        <v>-1.1204480186528865E-2</v>
      </c>
      <c r="K29" s="60">
        <f t="shared" ref="K29" si="102">+IFERROR(K28/J28-1,"nm")</f>
        <v>-1.1204480186528865E-2</v>
      </c>
      <c r="L29" s="60">
        <f t="shared" ref="L29" si="103">+IFERROR(L28/K28-1,"nm")</f>
        <v>-1.1204480186528754E-2</v>
      </c>
      <c r="M29" s="60">
        <f t="shared" ref="M29" si="104">+IFERROR(M28/L28-1,"nm")</f>
        <v>-1.1204480186528865E-2</v>
      </c>
      <c r="N29" s="60">
        <f t="shared" ref="N29" si="105">+IFERROR(N28/M28-1,"nm")</f>
        <v>-1.1204480186528865E-2</v>
      </c>
      <c r="O29" s="86">
        <f t="shared" si="73"/>
        <v>-2.9877521908222841E-2</v>
      </c>
      <c r="P29" s="44">
        <f>AVERAGE(C29:F29,I29)</f>
        <v>-1.120448018652891E-2</v>
      </c>
    </row>
    <row r="30" spans="1:16" x14ac:dyDescent="0.25">
      <c r="A30" s="40" t="s">
        <v>136</v>
      </c>
      <c r="B30" s="60">
        <f>+Historicals!B185</f>
        <v>-0.05</v>
      </c>
      <c r="C30" s="60">
        <f>+Historicals!C185</f>
        <v>-0.13</v>
      </c>
      <c r="D30" s="60">
        <f>+Historicals!D185</f>
        <v>-0.1</v>
      </c>
      <c r="E30" s="60">
        <f>+Historicals!E185</f>
        <v>-0.08</v>
      </c>
      <c r="F30" s="60">
        <f>+Historicals!F185</f>
        <v>0</v>
      </c>
      <c r="G30" s="60">
        <f>+Historicals!G185</f>
        <v>-0.14000000000000001</v>
      </c>
      <c r="H30" s="60">
        <f>+Historicals!H185</f>
        <v>-0.02</v>
      </c>
      <c r="I30" s="60">
        <f>+Historicals!I185</f>
        <v>0.25</v>
      </c>
      <c r="J30" s="82">
        <f>$P$30</f>
        <v>-1.2E-2</v>
      </c>
      <c r="K30" s="74">
        <f t="shared" ref="K30:N30" si="106">$P$30</f>
        <v>-1.2E-2</v>
      </c>
      <c r="L30" s="74">
        <f t="shared" si="106"/>
        <v>-1.2E-2</v>
      </c>
      <c r="M30" s="74">
        <f t="shared" si="106"/>
        <v>-1.2E-2</v>
      </c>
      <c r="N30" s="74">
        <f t="shared" si="106"/>
        <v>-1.2E-2</v>
      </c>
      <c r="O30" s="86">
        <f t="shared" si="73"/>
        <v>-3.1428571428571431E-2</v>
      </c>
      <c r="P30" s="44">
        <f>AVERAGE(C30:F30,I30)</f>
        <v>-1.2E-2</v>
      </c>
    </row>
    <row r="31" spans="1:16" x14ac:dyDescent="0.25">
      <c r="A31" s="40" t="s">
        <v>137</v>
      </c>
      <c r="B31" s="60" t="str">
        <f t="shared" ref="B31:N31" si="107">+IFERROR(B29-B30,"nm")</f>
        <v>nm</v>
      </c>
      <c r="C31" s="60">
        <f t="shared" si="107"/>
        <v>2.572815533980588E-3</v>
      </c>
      <c r="D31" s="60">
        <f t="shared" si="107"/>
        <v>-1.5299026425591167E-3</v>
      </c>
      <c r="E31" s="60">
        <f t="shared" si="107"/>
        <v>1.0526315789473467E-3</v>
      </c>
      <c r="F31" s="60">
        <f t="shared" si="107"/>
        <v>3.3613445378151141E-3</v>
      </c>
      <c r="G31" s="60">
        <f t="shared" si="107"/>
        <v>4.321608040200986E-3</v>
      </c>
      <c r="H31" s="60">
        <f t="shared" si="107"/>
        <v>2.5581395348836904E-3</v>
      </c>
      <c r="I31" s="60">
        <f t="shared" si="107"/>
        <v>-1.4792899408284654E-3</v>
      </c>
      <c r="J31" s="78">
        <f t="shared" si="107"/>
        <v>7.9551981347113568E-4</v>
      </c>
      <c r="K31" s="60">
        <f t="shared" si="107"/>
        <v>7.9551981347113568E-4</v>
      </c>
      <c r="L31" s="60">
        <f t="shared" si="107"/>
        <v>7.955198134712467E-4</v>
      </c>
      <c r="M31" s="60">
        <f t="shared" si="107"/>
        <v>7.9551981347113568E-4</v>
      </c>
      <c r="N31" s="60">
        <f t="shared" si="107"/>
        <v>7.9551981347113568E-4</v>
      </c>
      <c r="O31" s="86">
        <f t="shared" si="73"/>
        <v>1.5510495203485918E-3</v>
      </c>
      <c r="P31" s="44">
        <f>AVERAGE(C31:F31,I31)</f>
        <v>7.9551981347109339E-4</v>
      </c>
    </row>
    <row r="32" spans="1:16" x14ac:dyDescent="0.25">
      <c r="A32" s="9" t="s">
        <v>129</v>
      </c>
      <c r="B32" s="43">
        <f>+Historicals!B137+Historicals!B170</f>
        <v>3766</v>
      </c>
      <c r="C32" s="43">
        <f>+Historicals!C137+Historicals!C170</f>
        <v>3896</v>
      </c>
      <c r="D32" s="43">
        <f>+Historicals!D137+Historicals!D170</f>
        <v>4015</v>
      </c>
      <c r="E32" s="43">
        <f>+Historicals!E137+Historicals!E170</f>
        <v>3760</v>
      </c>
      <c r="F32" s="43">
        <f>+Historicals!F137+Historicals!F170</f>
        <v>4074</v>
      </c>
      <c r="G32" s="43">
        <f>+Historicals!G137+Historicals!G170</f>
        <v>3047</v>
      </c>
      <c r="H32" s="43">
        <f>+Historicals!H137+Historicals!H170</f>
        <v>5219</v>
      </c>
      <c r="I32" s="43">
        <f>+Historicals!I137+Historicals!I170</f>
        <v>5238</v>
      </c>
      <c r="J32" s="77">
        <f>I32*(1+$P$33)</f>
        <v>5330.9251408949876</v>
      </c>
      <c r="K32" s="43">
        <f t="shared" ref="K32:N32" si="108">J32*(1+$P$33)</f>
        <v>5425.4988273818717</v>
      </c>
      <c r="L32" s="43">
        <f t="shared" si="108"/>
        <v>5521.7503056102123</v>
      </c>
      <c r="M32" s="43">
        <f t="shared" si="108"/>
        <v>5619.7093405731312</v>
      </c>
      <c r="N32" s="43">
        <f t="shared" si="108"/>
        <v>5719.4062253118927</v>
      </c>
      <c r="O32" s="86"/>
      <c r="P32" s="44"/>
    </row>
    <row r="33" spans="1:16" x14ac:dyDescent="0.25">
      <c r="A33" s="42" t="s">
        <v>128</v>
      </c>
      <c r="B33" s="60" t="str">
        <f t="shared" ref="B33" si="109">+IFERROR(B32/A32-1,"nm")</f>
        <v>nm</v>
      </c>
      <c r="C33" s="60">
        <f t="shared" ref="C33" si="110">+IFERROR(C32/B32-1,"nm")</f>
        <v>3.4519383961763239E-2</v>
      </c>
      <c r="D33" s="60">
        <f t="shared" ref="D33" si="111">+IFERROR(D32/C32-1,"nm")</f>
        <v>3.0544147843942548E-2</v>
      </c>
      <c r="E33" s="60">
        <f t="shared" ref="E33" si="112">+IFERROR(E32/D32-1,"nm")</f>
        <v>-6.3511830635118338E-2</v>
      </c>
      <c r="F33" s="60">
        <f t="shared" ref="F33" si="113">+IFERROR(F32/E32-1,"nm")</f>
        <v>8.3510638297872308E-2</v>
      </c>
      <c r="G33" s="60">
        <f t="shared" ref="G33" si="114">+IFERROR(G32/F32-1,"nm")</f>
        <v>-0.25208640157093765</v>
      </c>
      <c r="H33" s="60">
        <f t="shared" ref="H33" si="115">+IFERROR(H32/G32-1,"nm")</f>
        <v>0.71283229405973092</v>
      </c>
      <c r="I33" s="60">
        <f>+IFERROR(I32/H32-1,"nm")</f>
        <v>3.6405441655489312E-3</v>
      </c>
      <c r="J33" s="78">
        <f t="shared" ref="J33:N33" si="116">+IFERROR(J32/I32-1,"nm")</f>
        <v>1.7740576726801738E-2</v>
      </c>
      <c r="K33" s="60">
        <f t="shared" si="116"/>
        <v>1.7740576726801738E-2</v>
      </c>
      <c r="L33" s="60">
        <f t="shared" si="116"/>
        <v>1.7740576726801738E-2</v>
      </c>
      <c r="M33" s="60">
        <f t="shared" si="116"/>
        <v>1.7740576726801738E-2</v>
      </c>
      <c r="N33" s="60">
        <f t="shared" si="116"/>
        <v>1.7740576726801738E-2</v>
      </c>
      <c r="O33" s="86">
        <f t="shared" si="73"/>
        <v>7.8492682303257427E-2</v>
      </c>
      <c r="P33" s="44">
        <f>AVERAGE(C33:F33,I33)</f>
        <v>1.7740576726801738E-2</v>
      </c>
    </row>
    <row r="34" spans="1:16" x14ac:dyDescent="0.25">
      <c r="A34" s="42" t="s">
        <v>130</v>
      </c>
      <c r="B34" s="60">
        <f t="shared" ref="B34:H34" si="117">+IFERROR(B32/B$18,"nm")</f>
        <v>0.27409024745269289</v>
      </c>
      <c r="C34" s="60">
        <f t="shared" si="117"/>
        <v>0.26388512598211866</v>
      </c>
      <c r="D34" s="60">
        <f t="shared" si="117"/>
        <v>0.26386698212407994</v>
      </c>
      <c r="E34" s="60">
        <f t="shared" si="117"/>
        <v>0.25311342982160889</v>
      </c>
      <c r="F34" s="60">
        <f t="shared" si="117"/>
        <v>0.25619418941013711</v>
      </c>
      <c r="G34" s="60">
        <f t="shared" si="117"/>
        <v>0.2103700635183651</v>
      </c>
      <c r="H34" s="60">
        <f t="shared" si="117"/>
        <v>0.30380115256999823</v>
      </c>
      <c r="I34" s="60">
        <f>+IFERROR(I32/I$18,"nm")</f>
        <v>0.28540293140086087</v>
      </c>
      <c r="J34" s="78">
        <f t="shared" ref="J34:N34" si="118">+IFERROR(J32/J$18,"nm")</f>
        <v>0.27821161869158822</v>
      </c>
      <c r="K34" s="60">
        <f t="shared" si="118"/>
        <v>0.27120150586778513</v>
      </c>
      <c r="L34" s="60">
        <f t="shared" si="118"/>
        <v>0.26436802722638453</v>
      </c>
      <c r="M34" s="60">
        <f t="shared" si="118"/>
        <v>0.25770673210658002</v>
      </c>
      <c r="N34" s="60">
        <f t="shared" si="118"/>
        <v>0.25121328199110021</v>
      </c>
      <c r="O34" s="86">
        <f t="shared" si="73"/>
        <v>0.26237626783245271</v>
      </c>
      <c r="P34" s="44">
        <f>AVERAGE(C34:F34,I34)</f>
        <v>0.26449253174776111</v>
      </c>
    </row>
    <row r="35" spans="1:16" x14ac:dyDescent="0.25">
      <c r="A35" s="9" t="s">
        <v>131</v>
      </c>
      <c r="B35" s="9">
        <f>+Historicals!B170</f>
        <v>121</v>
      </c>
      <c r="C35" s="9">
        <f>+Historicals!C170</f>
        <v>133</v>
      </c>
      <c r="D35" s="9">
        <f>+Historicals!D170</f>
        <v>140</v>
      </c>
      <c r="E35" s="9">
        <f>+Historicals!E170</f>
        <v>160</v>
      </c>
      <c r="F35" s="9">
        <f>+Historicals!F170</f>
        <v>149</v>
      </c>
      <c r="G35" s="9">
        <f>+Historicals!G170</f>
        <v>148</v>
      </c>
      <c r="H35" s="9">
        <f>+Historicals!H170</f>
        <v>130</v>
      </c>
      <c r="I35" s="9">
        <f>+Historicals!I170</f>
        <v>124</v>
      </c>
      <c r="J35" s="77">
        <f>I35*(1+$P$36)</f>
        <v>128.4580090483679</v>
      </c>
      <c r="K35" s="43">
        <f t="shared" ref="K35:N35" si="119">J35*(1+$P$36)</f>
        <v>133.07629103766587</v>
      </c>
      <c r="L35" s="43">
        <f t="shared" si="119"/>
        <v>137.86060805032034</v>
      </c>
      <c r="M35" s="43">
        <f t="shared" si="119"/>
        <v>142.81692932533508</v>
      </c>
      <c r="N35" s="43">
        <f t="shared" si="119"/>
        <v>147.95143870591946</v>
      </c>
      <c r="O35" s="86"/>
      <c r="P35" s="44"/>
    </row>
    <row r="36" spans="1:16" x14ac:dyDescent="0.25">
      <c r="A36" s="42" t="s">
        <v>128</v>
      </c>
      <c r="B36" s="60" t="str">
        <f t="shared" ref="B36" si="120">+IFERROR(B35/A35-1,"nm")</f>
        <v>nm</v>
      </c>
      <c r="C36" s="60">
        <f t="shared" ref="C36" si="121">+IFERROR(C35/B35-1,"nm")</f>
        <v>9.9173553719008156E-2</v>
      </c>
      <c r="D36" s="60">
        <f t="shared" ref="D36" si="122">+IFERROR(D35/C35-1,"nm")</f>
        <v>5.2631578947368363E-2</v>
      </c>
      <c r="E36" s="60">
        <f t="shared" ref="E36" si="123">+IFERROR(E35/D35-1,"nm")</f>
        <v>0.14285714285714279</v>
      </c>
      <c r="F36" s="60">
        <f t="shared" ref="F36" si="124">+IFERROR(F35/E35-1,"nm")</f>
        <v>-6.8749999999999978E-2</v>
      </c>
      <c r="G36" s="60">
        <f t="shared" ref="G36" si="125">+IFERROR(G35/F35-1,"nm")</f>
        <v>-6.7114093959731447E-3</v>
      </c>
      <c r="H36" s="60">
        <f t="shared" ref="H36" si="126">+IFERROR(H35/G35-1,"nm")</f>
        <v>-0.1216216216216216</v>
      </c>
      <c r="I36" s="60">
        <f>+IFERROR(I35/H35-1,"nm")</f>
        <v>-4.6153846153846101E-2</v>
      </c>
      <c r="J36" s="78">
        <f t="shared" ref="J36:N36" si="127">+IFERROR(J35/I35-1,"nm")</f>
        <v>3.5951685873934602E-2</v>
      </c>
      <c r="K36" s="60">
        <f t="shared" si="127"/>
        <v>3.5951685873934602E-2</v>
      </c>
      <c r="L36" s="60">
        <f t="shared" si="127"/>
        <v>3.5951685873934602E-2</v>
      </c>
      <c r="M36" s="60">
        <f t="shared" si="127"/>
        <v>3.5951685873934602E-2</v>
      </c>
      <c r="N36" s="60">
        <f t="shared" si="127"/>
        <v>3.5951685873934602E-2</v>
      </c>
      <c r="O36" s="86">
        <f t="shared" si="73"/>
        <v>7.3464854788683554E-3</v>
      </c>
      <c r="P36" s="44">
        <f>AVERAGE(C36:F36,I36)</f>
        <v>3.5951685873934644E-2</v>
      </c>
    </row>
    <row r="37" spans="1:16" x14ac:dyDescent="0.25">
      <c r="A37" s="42" t="s">
        <v>132</v>
      </c>
      <c r="B37" s="60">
        <f t="shared" ref="B37:H37" si="128">+IFERROR(B35/B$18,"nm")</f>
        <v>8.8064046579330417E-3</v>
      </c>
      <c r="C37" s="60">
        <f t="shared" si="128"/>
        <v>9.0083988079111346E-3</v>
      </c>
      <c r="D37" s="60">
        <f t="shared" si="128"/>
        <v>9.2008412197686646E-3</v>
      </c>
      <c r="E37" s="60">
        <f t="shared" si="128"/>
        <v>1.0770784247728038E-2</v>
      </c>
      <c r="F37" s="60">
        <f t="shared" si="128"/>
        <v>9.3698905798012821E-3</v>
      </c>
      <c r="G37" s="60">
        <f t="shared" si="128"/>
        <v>1.0218171775752554E-2</v>
      </c>
      <c r="H37" s="60">
        <f t="shared" si="128"/>
        <v>7.5673787764130628E-3</v>
      </c>
      <c r="I37" s="60">
        <f>+IFERROR(I35/I$18,"nm")</f>
        <v>6.7563886013185855E-3</v>
      </c>
      <c r="J37" s="78">
        <f t="shared" ref="J37:N37" si="129">+IFERROR(J35/J$18,"nm")</f>
        <v>6.7039978402782677E-3</v>
      </c>
      <c r="K37" s="60">
        <f t="shared" si="129"/>
        <v>6.652013330566039E-3</v>
      </c>
      <c r="L37" s="60">
        <f t="shared" si="129"/>
        <v>6.6004319220054532E-3</v>
      </c>
      <c r="M37" s="60">
        <f t="shared" si="129"/>
        <v>6.5492504888473328E-3</v>
      </c>
      <c r="N37" s="60">
        <f t="shared" si="129"/>
        <v>6.4984659295803555E-3</v>
      </c>
      <c r="O37" s="86">
        <f t="shared" si="73"/>
        <v>8.9845505726704744E-3</v>
      </c>
      <c r="P37" s="44">
        <f>AVERAGE(C37:F37,I37)</f>
        <v>9.0212606913055403E-3</v>
      </c>
    </row>
    <row r="38" spans="1:16" x14ac:dyDescent="0.25">
      <c r="A38" s="9" t="s">
        <v>133</v>
      </c>
      <c r="B38" s="9">
        <f>+Historicals!B137</f>
        <v>3645</v>
      </c>
      <c r="C38" s="9">
        <f>+Historicals!C137</f>
        <v>3763</v>
      </c>
      <c r="D38" s="9">
        <f>+Historicals!D137</f>
        <v>3875</v>
      </c>
      <c r="E38" s="9">
        <f>+Historicals!E137</f>
        <v>3600</v>
      </c>
      <c r="F38" s="9">
        <f>+Historicals!F137</f>
        <v>3925</v>
      </c>
      <c r="G38" s="9">
        <f>+Historicals!G137</f>
        <v>2899</v>
      </c>
      <c r="H38" s="9">
        <f>+Historicals!H137</f>
        <v>5089</v>
      </c>
      <c r="I38" s="9">
        <f>+Historicals!I137</f>
        <v>5114</v>
      </c>
      <c r="J38" s="77">
        <f>I38*(1+$P$39)</f>
        <v>5202.3281823663274</v>
      </c>
      <c r="K38" s="43">
        <f t="shared" ref="K38:N38" si="130">J38*(1+$P$39)</f>
        <v>5292.1819548382737</v>
      </c>
      <c r="L38" s="43">
        <f t="shared" si="130"/>
        <v>5383.5876671618444</v>
      </c>
      <c r="M38" s="43">
        <f t="shared" si="130"/>
        <v>5476.5721241916017</v>
      </c>
      <c r="N38" s="43">
        <f t="shared" si="130"/>
        <v>5571.1625937512299</v>
      </c>
      <c r="O38" s="86"/>
      <c r="P38" s="44"/>
    </row>
    <row r="39" spans="1:16" x14ac:dyDescent="0.25">
      <c r="A39" s="42" t="s">
        <v>128</v>
      </c>
      <c r="B39" s="60" t="str">
        <f t="shared" ref="B39" si="131">+IFERROR(B38/A38-1,"nm")</f>
        <v>nm</v>
      </c>
      <c r="C39" s="60">
        <f t="shared" ref="C39" si="132">+IFERROR(C38/B38-1,"nm")</f>
        <v>3.2373113854595292E-2</v>
      </c>
      <c r="D39" s="60">
        <f t="shared" ref="D39" si="133">+IFERROR(D38/C38-1,"nm")</f>
        <v>2.9763486579856391E-2</v>
      </c>
      <c r="E39" s="60">
        <f t="shared" ref="E39" si="134">+IFERROR(E38/D38-1,"nm")</f>
        <v>-7.096774193548383E-2</v>
      </c>
      <c r="F39" s="60">
        <f t="shared" ref="F39" si="135">+IFERROR(F38/E38-1,"nm")</f>
        <v>9.0277777777777679E-2</v>
      </c>
      <c r="G39" s="60">
        <f t="shared" ref="G39" si="136">+IFERROR(G38/F38-1,"nm")</f>
        <v>-0.26140127388535028</v>
      </c>
      <c r="H39" s="60">
        <f t="shared" ref="H39" si="137">+IFERROR(H38/G38-1,"nm")</f>
        <v>0.75543290789927564</v>
      </c>
      <c r="I39" s="60">
        <f>+IFERROR(I38/H38-1,"nm")</f>
        <v>4.9125564943997002E-3</v>
      </c>
      <c r="J39" s="78">
        <f t="shared" ref="J39:N39" si="138">+IFERROR(J38/I38-1,"nm")</f>
        <v>1.727183855422898E-2</v>
      </c>
      <c r="K39" s="60">
        <f t="shared" si="138"/>
        <v>1.727183855422898E-2</v>
      </c>
      <c r="L39" s="60">
        <f t="shared" si="138"/>
        <v>1.727183855422898E-2</v>
      </c>
      <c r="M39" s="60">
        <f t="shared" si="138"/>
        <v>1.727183855422898E-2</v>
      </c>
      <c r="N39" s="60">
        <f t="shared" si="138"/>
        <v>1.727183855422898E-2</v>
      </c>
      <c r="O39" s="86">
        <f t="shared" si="73"/>
        <v>8.2912975255010082E-2</v>
      </c>
      <c r="P39" s="44">
        <f>AVERAGE(C39:F39,I39)</f>
        <v>1.7271838554229046E-2</v>
      </c>
    </row>
    <row r="40" spans="1:16" x14ac:dyDescent="0.25">
      <c r="A40" s="42" t="s">
        <v>130</v>
      </c>
      <c r="B40" s="60">
        <f t="shared" ref="B40:H40" si="139">+IFERROR(B38/B$18,"nm")</f>
        <v>0.26528384279475981</v>
      </c>
      <c r="C40" s="60">
        <f t="shared" si="139"/>
        <v>0.25487672717420751</v>
      </c>
      <c r="D40" s="60">
        <f t="shared" si="139"/>
        <v>0.25466614090431128</v>
      </c>
      <c r="E40" s="60">
        <f t="shared" si="139"/>
        <v>0.24234264557388085</v>
      </c>
      <c r="F40" s="60">
        <f t="shared" si="139"/>
        <v>0.2468242988303358</v>
      </c>
      <c r="G40" s="60">
        <f t="shared" si="139"/>
        <v>0.20015189174261253</v>
      </c>
      <c r="H40" s="60">
        <f t="shared" si="139"/>
        <v>0.29623377379358518</v>
      </c>
      <c r="I40" s="60">
        <f>+IFERROR(I38/I$18,"nm")</f>
        <v>0.27864654279954232</v>
      </c>
      <c r="J40" s="78">
        <f t="shared" ref="J40:N40" si="140">+IFERROR(J38/J$18,"nm")</f>
        <v>0.27150036932201493</v>
      </c>
      <c r="K40" s="60">
        <f t="shared" si="140"/>
        <v>0.26453746671825412</v>
      </c>
      <c r="L40" s="60">
        <f t="shared" si="140"/>
        <v>0.25775313482064205</v>
      </c>
      <c r="M40" s="60">
        <f t="shared" si="140"/>
        <v>0.25114279400213091</v>
      </c>
      <c r="N40" s="60">
        <f t="shared" si="140"/>
        <v>0.24470198208485816</v>
      </c>
      <c r="O40" s="86">
        <f t="shared" si="73"/>
        <v>0.25339171725978221</v>
      </c>
      <c r="P40" s="44">
        <f>AVERAGE(C40:F40,I40)</f>
        <v>0.25547127105645556</v>
      </c>
    </row>
    <row r="41" spans="1:16" x14ac:dyDescent="0.25">
      <c r="A41" s="9" t="s">
        <v>134</v>
      </c>
      <c r="B41" s="9">
        <f>+Historicals!B148</f>
        <v>632</v>
      </c>
      <c r="C41" s="9">
        <f>+Historicals!C148</f>
        <v>742</v>
      </c>
      <c r="D41" s="9">
        <f>+Historicals!D148</f>
        <v>819</v>
      </c>
      <c r="E41" s="9">
        <f>+Historicals!E148</f>
        <v>848</v>
      </c>
      <c r="F41" s="9">
        <f>+Historicals!F148</f>
        <v>814</v>
      </c>
      <c r="G41" s="9">
        <f>+Historicals!G148</f>
        <v>645</v>
      </c>
      <c r="H41" s="9">
        <f>+Historicals!H148</f>
        <v>617</v>
      </c>
      <c r="I41" s="9">
        <f>+Historicals!I148</f>
        <v>639</v>
      </c>
      <c r="J41" s="77">
        <f>I41*(1+$P$42)</f>
        <v>678.46404132707801</v>
      </c>
      <c r="K41" s="43">
        <f t="shared" ref="K41:N41" si="141">J41*(1+$P$42)</f>
        <v>720.36534487303766</v>
      </c>
      <c r="L41" s="43">
        <f t="shared" si="141"/>
        <v>764.85443366906952</v>
      </c>
      <c r="M41" s="43">
        <f t="shared" si="141"/>
        <v>812.09112690774714</v>
      </c>
      <c r="N41" s="43">
        <f t="shared" si="141"/>
        <v>862.24511406524437</v>
      </c>
      <c r="O41" s="86"/>
      <c r="P41" s="44"/>
    </row>
    <row r="42" spans="1:16" x14ac:dyDescent="0.25">
      <c r="A42" s="42" t="s">
        <v>128</v>
      </c>
      <c r="B42" s="60" t="str">
        <f t="shared" ref="B42" si="142">+IFERROR(B41/A41-1,"nm")</f>
        <v>nm</v>
      </c>
      <c r="C42" s="60">
        <f t="shared" ref="C42" si="143">+IFERROR(C41/B41-1,"nm")</f>
        <v>0.17405063291139244</v>
      </c>
      <c r="D42" s="60">
        <f t="shared" ref="D42" si="144">+IFERROR(D41/C41-1,"nm")</f>
        <v>0.10377358490566047</v>
      </c>
      <c r="E42" s="60">
        <f t="shared" ref="E42" si="145">+IFERROR(E41/D41-1,"nm")</f>
        <v>3.5409035409035505E-2</v>
      </c>
      <c r="F42" s="60">
        <f t="shared" ref="F42" si="146">+IFERROR(F41/E41-1,"nm")</f>
        <v>-4.0094339622641528E-2</v>
      </c>
      <c r="G42" s="60">
        <f t="shared" ref="G42" si="147">+IFERROR(G41/F41-1,"nm")</f>
        <v>-0.20761670761670759</v>
      </c>
      <c r="H42" s="60">
        <f t="shared" ref="H42" si="148">+IFERROR(H41/G41-1,"nm")</f>
        <v>-4.3410852713178349E-2</v>
      </c>
      <c r="I42" s="60">
        <f>+IFERROR(I41/H41-1,"nm")</f>
        <v>3.5656401944894611E-2</v>
      </c>
      <c r="J42" s="78">
        <f t="shared" ref="J42:N42" si="149">+IFERROR(J41/I41-1,"nm")</f>
        <v>6.1759063109668277E-2</v>
      </c>
      <c r="K42" s="60">
        <f t="shared" si="149"/>
        <v>6.1759063109668277E-2</v>
      </c>
      <c r="L42" s="60">
        <f t="shared" si="149"/>
        <v>6.1759063109668277E-2</v>
      </c>
      <c r="M42" s="60">
        <f t="shared" si="149"/>
        <v>6.1759063109668277E-2</v>
      </c>
      <c r="N42" s="60">
        <f t="shared" si="149"/>
        <v>6.1759063109668277E-2</v>
      </c>
      <c r="O42" s="86">
        <f t="shared" si="73"/>
        <v>8.2525364597793669E-3</v>
      </c>
      <c r="P42" s="44">
        <f>AVERAGE(C42:F42,I42)</f>
        <v>6.1759063109668298E-2</v>
      </c>
    </row>
    <row r="43" spans="1:16" x14ac:dyDescent="0.25">
      <c r="A43" s="42" t="s">
        <v>132</v>
      </c>
      <c r="B43" s="60">
        <f t="shared" ref="B43:H43" si="150">+IFERROR(B41/B$18,"nm")</f>
        <v>4.599708879184862E-2</v>
      </c>
      <c r="C43" s="60">
        <f t="shared" si="150"/>
        <v>5.0257382823083174E-2</v>
      </c>
      <c r="D43" s="60">
        <f t="shared" si="150"/>
        <v>5.3824921135646686E-2</v>
      </c>
      <c r="E43" s="60">
        <f t="shared" si="150"/>
        <v>5.7085156512958597E-2</v>
      </c>
      <c r="F43" s="60">
        <f t="shared" si="150"/>
        <v>5.1188529744686205E-2</v>
      </c>
      <c r="G43" s="60">
        <f t="shared" si="150"/>
        <v>4.4531897265948632E-2</v>
      </c>
      <c r="H43" s="60">
        <f t="shared" si="150"/>
        <v>3.5915943884975841E-2</v>
      </c>
      <c r="I43" s="60">
        <f>+IFERROR(I41/I$18,"nm")</f>
        <v>3.4817196098730456E-2</v>
      </c>
      <c r="J43" s="78">
        <f t="shared" ref="J43:N43" si="151">+IFERROR(J41/J$18,"nm")</f>
        <v>3.540784651310136E-2</v>
      </c>
      <c r="K43" s="60">
        <f t="shared" si="151"/>
        <v>3.6008516916187248E-2</v>
      </c>
      <c r="L43" s="60">
        <f t="shared" si="151"/>
        <v>3.6619377290386168E-2</v>
      </c>
      <c r="M43" s="60">
        <f t="shared" si="151"/>
        <v>3.724060050173373E-2</v>
      </c>
      <c r="N43" s="60">
        <f t="shared" si="151"/>
        <v>3.7872362348822054E-2</v>
      </c>
      <c r="O43" s="86">
        <f t="shared" si="73"/>
        <v>4.6803003923718507E-2</v>
      </c>
      <c r="P43" s="44">
        <f>AVERAGE(C43:F43,I43)</f>
        <v>4.9434637263021025E-2</v>
      </c>
    </row>
    <row r="44" spans="1:16" x14ac:dyDescent="0.25">
      <c r="A44" s="67" t="s">
        <v>149</v>
      </c>
      <c r="B44" s="66"/>
      <c r="C44" s="66"/>
      <c r="D44" s="66"/>
      <c r="E44" s="66"/>
      <c r="F44" s="66"/>
      <c r="G44" s="66"/>
      <c r="H44" s="66"/>
      <c r="I44" s="66"/>
      <c r="J44" s="76"/>
      <c r="K44" s="61"/>
      <c r="L44" s="61"/>
      <c r="M44" s="61"/>
      <c r="N44" s="61"/>
      <c r="O44" s="87"/>
      <c r="P44" s="88"/>
    </row>
    <row r="45" spans="1:16" x14ac:dyDescent="0.25">
      <c r="A45" s="9" t="s">
        <v>135</v>
      </c>
      <c r="B45" s="68">
        <f>+Historicals!B114</f>
        <v>7126</v>
      </c>
      <c r="C45" s="68">
        <f>+Historicals!C114</f>
        <v>7568</v>
      </c>
      <c r="D45" s="68">
        <f>+Historicals!D114</f>
        <v>7970</v>
      </c>
      <c r="E45" s="68">
        <f>+Historicals!E114</f>
        <v>9242</v>
      </c>
      <c r="F45" s="68">
        <f>+Historicals!F114</f>
        <v>9812</v>
      </c>
      <c r="G45" s="68">
        <f>+Historicals!G114</f>
        <v>9347</v>
      </c>
      <c r="H45" s="68">
        <f>+Historicals!H114</f>
        <v>11456</v>
      </c>
      <c r="I45" s="68">
        <f>+Historicals!I114</f>
        <v>12479</v>
      </c>
      <c r="J45" s="77">
        <f>I45*(1+$P$46)</f>
        <v>13541.503031895356</v>
      </c>
      <c r="K45" s="43">
        <f t="shared" ref="K45:N45" si="152">J45*(1+$P$46)</f>
        <v>14694.471060407974</v>
      </c>
      <c r="L45" s="43">
        <f t="shared" si="152"/>
        <v>15945.606572370632</v>
      </c>
      <c r="M45" s="43">
        <f t="shared" si="152"/>
        <v>17303.267869634379</v>
      </c>
      <c r="N45" s="43">
        <f t="shared" si="152"/>
        <v>18776.5249073124</v>
      </c>
      <c r="O45" s="86"/>
      <c r="P45" s="44"/>
    </row>
    <row r="46" spans="1:16" x14ac:dyDescent="0.25">
      <c r="A46" s="40" t="s">
        <v>128</v>
      </c>
      <c r="B46" s="60" t="str">
        <f>+IFERROR(B45/A45-1,"nm")</f>
        <v>nm</v>
      </c>
      <c r="C46" s="60">
        <f t="shared" ref="C46" si="153">+IFERROR(C45/B45-1,"nm")</f>
        <v>6.2026382262138746E-2</v>
      </c>
      <c r="D46" s="60">
        <f t="shared" ref="D46" si="154">+IFERROR(D45/C45-1,"nm")</f>
        <v>5.3118393234672379E-2</v>
      </c>
      <c r="E46" s="60">
        <f t="shared" ref="E46" si="155">+IFERROR(E45/D45-1,"nm")</f>
        <v>0.15959849435382689</v>
      </c>
      <c r="F46" s="60">
        <f t="shared" ref="F46" si="156">+IFERROR(F45/E45-1,"nm")</f>
        <v>6.1674962129409261E-2</v>
      </c>
      <c r="G46" s="60">
        <f t="shared" ref="G46" si="157">+IFERROR(G45/F45-1,"nm")</f>
        <v>-4.7390949857317621E-2</v>
      </c>
      <c r="H46" s="60">
        <f t="shared" ref="H46" si="158">+IFERROR(H45/G45-1,"nm")</f>
        <v>0.22563389322777372</v>
      </c>
      <c r="I46" s="60">
        <f>+IFERROR(I45/H45-1,"nm")</f>
        <v>8.9298184357541999E-2</v>
      </c>
      <c r="J46" s="78">
        <f t="shared" ref="J46:N46" si="159">+IFERROR(J45/I45-1,"nm")</f>
        <v>8.5143283267517855E-2</v>
      </c>
      <c r="K46" s="60">
        <f t="shared" si="159"/>
        <v>8.5143283267517855E-2</v>
      </c>
      <c r="L46" s="60">
        <f t="shared" si="159"/>
        <v>8.5143283267517855E-2</v>
      </c>
      <c r="M46" s="60">
        <f t="shared" si="159"/>
        <v>8.5143283267517855E-2</v>
      </c>
      <c r="N46" s="60">
        <f t="shared" si="159"/>
        <v>8.5143283267517855E-2</v>
      </c>
      <c r="O46" s="86">
        <f t="shared" ref="O46:O70" si="160">AVERAGE(C46:I46)</f>
        <v>8.627990852972077E-2</v>
      </c>
      <c r="P46" s="44">
        <f>AVERAGE(C46:F46,I46)</f>
        <v>8.5143283267517855E-2</v>
      </c>
    </row>
    <row r="47" spans="1:16" x14ac:dyDescent="0.25">
      <c r="A47" s="41" t="s">
        <v>113</v>
      </c>
      <c r="B47" s="72">
        <f>+Historicals!B115</f>
        <v>4703</v>
      </c>
      <c r="C47" s="72">
        <f>+Historicals!C115</f>
        <v>5043</v>
      </c>
      <c r="D47" s="72">
        <f>+Historicals!D115</f>
        <v>5192</v>
      </c>
      <c r="E47" s="72">
        <f>+Historicals!E115</f>
        <v>5875</v>
      </c>
      <c r="F47" s="72">
        <f>+Historicals!F115</f>
        <v>6293</v>
      </c>
      <c r="G47" s="72">
        <f>+Historicals!G115</f>
        <v>5892</v>
      </c>
      <c r="H47" s="72">
        <f>+Historicals!H115</f>
        <v>6970</v>
      </c>
      <c r="I47" s="72">
        <f>+Historicals!I115</f>
        <v>7388</v>
      </c>
      <c r="J47" s="77">
        <f>I47*(1+$P$48)</f>
        <v>7926.5984443744755</v>
      </c>
      <c r="K47" s="43">
        <f t="shared" ref="K47:N47" si="161">J47*(1+$P$48)</f>
        <v>8504.4616808824921</v>
      </c>
      <c r="L47" s="43">
        <f t="shared" si="161"/>
        <v>9124.452183260084</v>
      </c>
      <c r="M47" s="43">
        <f t="shared" si="161"/>
        <v>9789.641104710161</v>
      </c>
      <c r="N47" s="43">
        <f t="shared" si="161"/>
        <v>10503.323491009744</v>
      </c>
      <c r="O47" s="86"/>
      <c r="P47" s="44"/>
    </row>
    <row r="48" spans="1:16" x14ac:dyDescent="0.25">
      <c r="A48" s="40" t="s">
        <v>128</v>
      </c>
      <c r="B48" s="60" t="str">
        <f t="shared" ref="B48" si="162">+IFERROR(B47/A47-1,"nm")</f>
        <v>nm</v>
      </c>
      <c r="C48" s="60">
        <f t="shared" ref="C48" si="163">+IFERROR(C47/B47-1,"nm")</f>
        <v>7.2294280246651077E-2</v>
      </c>
      <c r="D48" s="60">
        <f t="shared" ref="D48" si="164">+IFERROR(D47/C47-1,"nm")</f>
        <v>2.9545905215149659E-2</v>
      </c>
      <c r="E48" s="60">
        <f t="shared" ref="E48" si="165">+IFERROR(E47/D47-1,"nm")</f>
        <v>0.1315485362095532</v>
      </c>
      <c r="F48" s="60">
        <f t="shared" ref="F48" si="166">+IFERROR(F47/E47-1,"nm")</f>
        <v>7.1148936170212673E-2</v>
      </c>
      <c r="G48" s="60">
        <f t="shared" ref="G48" si="167">+IFERROR(G47/F47-1,"nm")</f>
        <v>-6.3721595423486432E-2</v>
      </c>
      <c r="H48" s="60">
        <f t="shared" ref="H48" si="168">+IFERROR(H47/G47-1,"nm")</f>
        <v>0.18295994568907004</v>
      </c>
      <c r="I48" s="60">
        <f t="shared" ref="I48" si="169">+IFERROR(I47/H47-1,"nm")</f>
        <v>5.9971305595408975E-2</v>
      </c>
      <c r="J48" s="78">
        <f t="shared" ref="J48" si="170">+IFERROR(J47/I47-1,"nm")</f>
        <v>7.2901792687395162E-2</v>
      </c>
      <c r="K48" s="60">
        <f t="shared" ref="K48" si="171">+IFERROR(K47/J47-1,"nm")</f>
        <v>7.2901792687395162E-2</v>
      </c>
      <c r="L48" s="60">
        <f t="shared" ref="L48" si="172">+IFERROR(L47/K47-1,"nm")</f>
        <v>7.2901792687395162E-2</v>
      </c>
      <c r="M48" s="60">
        <f t="shared" ref="M48" si="173">+IFERROR(M47/L47-1,"nm")</f>
        <v>7.2901792687395162E-2</v>
      </c>
      <c r="N48" s="60">
        <f t="shared" ref="N48" si="174">+IFERROR(N47/M47-1,"nm")</f>
        <v>7.2901792687395162E-2</v>
      </c>
      <c r="O48" s="86">
        <f t="shared" si="160"/>
        <v>6.9106759100365595E-2</v>
      </c>
      <c r="P48" s="44">
        <f>AVERAGE(C48:F48,I48)</f>
        <v>7.290179268739512E-2</v>
      </c>
    </row>
    <row r="49" spans="1:16" x14ac:dyDescent="0.25">
      <c r="A49" s="40" t="s">
        <v>136</v>
      </c>
      <c r="B49" s="60">
        <f>+Historicals!B187</f>
        <v>0.24</v>
      </c>
      <c r="C49" s="60">
        <f>+Historicals!C187</f>
        <v>0.19</v>
      </c>
      <c r="D49" s="60">
        <f>+Historicals!D187</f>
        <v>0.03</v>
      </c>
      <c r="E49" s="60">
        <f>+Historicals!E187</f>
        <v>0.06</v>
      </c>
      <c r="F49" s="60">
        <f>+Historicals!F187</f>
        <v>0.12</v>
      </c>
      <c r="G49" s="60">
        <f>+Historicals!G187</f>
        <v>-0.03</v>
      </c>
      <c r="H49" s="60">
        <f>+Historicals!H187</f>
        <v>0.13</v>
      </c>
      <c r="I49" s="60">
        <f>+Historicals!I187</f>
        <v>0.09</v>
      </c>
      <c r="J49" s="78">
        <f>$P$49</f>
        <v>9.8000000000000004E-2</v>
      </c>
      <c r="K49" s="60">
        <f t="shared" ref="K49:N49" si="175">$P$49</f>
        <v>9.8000000000000004E-2</v>
      </c>
      <c r="L49" s="60">
        <f t="shared" si="175"/>
        <v>9.8000000000000004E-2</v>
      </c>
      <c r="M49" s="60">
        <f t="shared" si="175"/>
        <v>9.8000000000000004E-2</v>
      </c>
      <c r="N49" s="60">
        <f t="shared" si="175"/>
        <v>9.8000000000000004E-2</v>
      </c>
      <c r="O49" s="86">
        <f t="shared" si="160"/>
        <v>8.4285714285714283E-2</v>
      </c>
      <c r="P49" s="44">
        <f>AVERAGE(C49:F49,I49)</f>
        <v>9.8000000000000004E-2</v>
      </c>
    </row>
    <row r="50" spans="1:16" x14ac:dyDescent="0.25">
      <c r="A50" s="40" t="s">
        <v>137</v>
      </c>
      <c r="B50" s="60" t="str">
        <f t="shared" ref="B50:N50" si="176">+IFERROR(B48-B49,"nm")</f>
        <v>nm</v>
      </c>
      <c r="C50" s="60">
        <f t="shared" si="176"/>
        <v>-0.11770571975334893</v>
      </c>
      <c r="D50" s="60">
        <f t="shared" si="176"/>
        <v>-4.5409478485033961E-4</v>
      </c>
      <c r="E50" s="60">
        <f t="shared" si="176"/>
        <v>7.1548536209553204E-2</v>
      </c>
      <c r="F50" s="60">
        <f t="shared" si="176"/>
        <v>-4.8851063829787322E-2</v>
      </c>
      <c r="G50" s="60">
        <f t="shared" si="176"/>
        <v>-3.3721595423486433E-2</v>
      </c>
      <c r="H50" s="60">
        <f t="shared" si="176"/>
        <v>5.2959945689070032E-2</v>
      </c>
      <c r="I50" s="60">
        <f t="shared" si="176"/>
        <v>-3.0028694404591022E-2</v>
      </c>
      <c r="J50" s="78">
        <f t="shared" si="176"/>
        <v>-2.5098207312604842E-2</v>
      </c>
      <c r="K50" s="60">
        <f t="shared" si="176"/>
        <v>-2.5098207312604842E-2</v>
      </c>
      <c r="L50" s="60">
        <f t="shared" si="176"/>
        <v>-2.5098207312604842E-2</v>
      </c>
      <c r="M50" s="60">
        <f t="shared" si="176"/>
        <v>-2.5098207312604842E-2</v>
      </c>
      <c r="N50" s="60">
        <f t="shared" si="176"/>
        <v>-2.5098207312604842E-2</v>
      </c>
      <c r="O50" s="86">
        <f t="shared" si="160"/>
        <v>-1.5178955185348687E-2</v>
      </c>
      <c r="P50" s="44">
        <f>AVERAGE(C50:F50,I50)</f>
        <v>-2.509820731260488E-2</v>
      </c>
    </row>
    <row r="51" spans="1:16" x14ac:dyDescent="0.25">
      <c r="A51" s="41" t="s">
        <v>114</v>
      </c>
      <c r="B51" s="72">
        <f>+Historicals!B116</f>
        <v>2051</v>
      </c>
      <c r="C51" s="72">
        <f>+Historicals!C116</f>
        <v>2149</v>
      </c>
      <c r="D51" s="72">
        <f>+Historicals!D116</f>
        <v>2395</v>
      </c>
      <c r="E51" s="72">
        <f>+Historicals!E116</f>
        <v>2940</v>
      </c>
      <c r="F51" s="72">
        <f>+Historicals!F116</f>
        <v>3087</v>
      </c>
      <c r="G51" s="72">
        <f>+Historicals!G116</f>
        <v>3053</v>
      </c>
      <c r="H51" s="72">
        <f>+Historicals!H116</f>
        <v>3996</v>
      </c>
      <c r="I51" s="72">
        <f>+Historicals!I116</f>
        <v>4527</v>
      </c>
      <c r="J51" s="77">
        <f>I51*(1+$P$52)</f>
        <v>5045.5168863858617</v>
      </c>
      <c r="K51" s="43">
        <f t="shared" ref="K51:N51" si="177">J51*(1+$P$52)</f>
        <v>5623.4240447989569</v>
      </c>
      <c r="L51" s="43">
        <f t="shared" si="177"/>
        <v>6267.5239623020589</v>
      </c>
      <c r="M51" s="43">
        <f t="shared" si="177"/>
        <v>6985.3982742706121</v>
      </c>
      <c r="N51" s="43">
        <f t="shared" si="177"/>
        <v>7785.4970070605323</v>
      </c>
      <c r="O51" s="86"/>
      <c r="P51" s="44"/>
    </row>
    <row r="52" spans="1:16" x14ac:dyDescent="0.25">
      <c r="A52" s="40" t="s">
        <v>128</v>
      </c>
      <c r="B52" s="60" t="str">
        <f t="shared" ref="B52" si="178">+IFERROR(B51/A51-1,"nm")</f>
        <v>nm</v>
      </c>
      <c r="C52" s="60">
        <f t="shared" ref="C52" si="179">+IFERROR(C51/B51-1,"nm")</f>
        <v>4.7781569965870352E-2</v>
      </c>
      <c r="D52" s="60">
        <f t="shared" ref="D52" si="180">+IFERROR(D51/C51-1,"nm")</f>
        <v>0.11447184737087013</v>
      </c>
      <c r="E52" s="60">
        <f t="shared" ref="E52" si="181">+IFERROR(E51/D51-1,"nm")</f>
        <v>0.22755741127348639</v>
      </c>
      <c r="F52" s="60">
        <f t="shared" ref="F52" si="182">+IFERROR(F51/E51-1,"nm")</f>
        <v>5.0000000000000044E-2</v>
      </c>
      <c r="G52" s="60">
        <f t="shared" ref="G52" si="183">+IFERROR(G51/F51-1,"nm")</f>
        <v>-1.1013929381276322E-2</v>
      </c>
      <c r="H52" s="60">
        <f t="shared" ref="H52" si="184">+IFERROR(H51/G51-1,"nm")</f>
        <v>0.30887651490337364</v>
      </c>
      <c r="I52" s="60">
        <f t="shared" ref="I52" si="185">+IFERROR(I51/H51-1,"nm")</f>
        <v>0.13288288288288297</v>
      </c>
      <c r="J52" s="78">
        <f t="shared" ref="J52" si="186">+IFERROR(J51/I51-1,"nm")</f>
        <v>0.11453874229862193</v>
      </c>
      <c r="K52" s="60">
        <f t="shared" ref="K52" si="187">+IFERROR(K51/J51-1,"nm")</f>
        <v>0.11453874229862193</v>
      </c>
      <c r="L52" s="60">
        <f t="shared" ref="L52" si="188">+IFERROR(L51/K51-1,"nm")</f>
        <v>0.11453874229862193</v>
      </c>
      <c r="M52" s="60">
        <f t="shared" ref="M52" si="189">+IFERROR(M51/L51-1,"nm")</f>
        <v>0.11453874229862193</v>
      </c>
      <c r="N52" s="60">
        <f t="shared" ref="N52" si="190">+IFERROR(N51/M51-1,"nm")</f>
        <v>0.11453874229862193</v>
      </c>
      <c r="O52" s="86">
        <f t="shared" si="160"/>
        <v>0.12436518528788675</v>
      </c>
      <c r="P52" s="44">
        <f>AVERAGE(C52:F52,I52)</f>
        <v>0.11453874229862197</v>
      </c>
    </row>
    <row r="53" spans="1:16" x14ac:dyDescent="0.25">
      <c r="A53" s="40" t="s">
        <v>136</v>
      </c>
      <c r="B53" s="60">
        <f>+Historicals!B188</f>
        <v>0.1</v>
      </c>
      <c r="C53" s="60">
        <f>+Historicals!C188</f>
        <v>0.13</v>
      </c>
      <c r="D53" s="60">
        <f>+Historicals!D188</f>
        <v>0.11</v>
      </c>
      <c r="E53" s="60">
        <f>+Historicals!E188</f>
        <v>0.16</v>
      </c>
      <c r="F53" s="60">
        <f>+Historicals!F188</f>
        <v>0.09</v>
      </c>
      <c r="G53" s="60">
        <f>+Historicals!G188</f>
        <v>0.02</v>
      </c>
      <c r="H53" s="60">
        <f>+Historicals!H188</f>
        <v>0.25</v>
      </c>
      <c r="I53" s="60">
        <f>+Historicals!I188</f>
        <v>0.16</v>
      </c>
      <c r="J53" s="81">
        <f>$P$53</f>
        <v>0.13</v>
      </c>
      <c r="K53" s="75">
        <f t="shared" ref="K53:N53" si="191">$P$53</f>
        <v>0.13</v>
      </c>
      <c r="L53" s="75">
        <f t="shared" si="191"/>
        <v>0.13</v>
      </c>
      <c r="M53" s="75">
        <f t="shared" si="191"/>
        <v>0.13</v>
      </c>
      <c r="N53" s="75">
        <f t="shared" si="191"/>
        <v>0.13</v>
      </c>
      <c r="O53" s="86">
        <f t="shared" si="160"/>
        <v>0.13142857142857142</v>
      </c>
      <c r="P53" s="44">
        <f>AVERAGE(C53:F53,I53)</f>
        <v>0.13</v>
      </c>
    </row>
    <row r="54" spans="1:16" x14ac:dyDescent="0.25">
      <c r="A54" s="40" t="s">
        <v>137</v>
      </c>
      <c r="B54" s="60" t="str">
        <f t="shared" ref="B54:N54" si="192">+IFERROR(B52-B53,"nm")</f>
        <v>nm</v>
      </c>
      <c r="C54" s="60">
        <f t="shared" si="192"/>
        <v>-8.2218430034129653E-2</v>
      </c>
      <c r="D54" s="60">
        <f t="shared" si="192"/>
        <v>4.4718473708701273E-3</v>
      </c>
      <c r="E54" s="60">
        <f t="shared" si="192"/>
        <v>6.7557411273486384E-2</v>
      </c>
      <c r="F54" s="60">
        <f t="shared" si="192"/>
        <v>-3.9999999999999952E-2</v>
      </c>
      <c r="G54" s="60">
        <f t="shared" si="192"/>
        <v>-3.1013929381276322E-2</v>
      </c>
      <c r="H54" s="60">
        <f t="shared" si="192"/>
        <v>5.8876514903373645E-2</v>
      </c>
      <c r="I54" s="60">
        <f t="shared" si="192"/>
        <v>-2.7117117117117034E-2</v>
      </c>
      <c r="J54" s="78">
        <f t="shared" si="192"/>
        <v>-1.5461257701378073E-2</v>
      </c>
      <c r="K54" s="60">
        <f t="shared" si="192"/>
        <v>-1.5461257701378073E-2</v>
      </c>
      <c r="L54" s="60">
        <f t="shared" si="192"/>
        <v>-1.5461257701378073E-2</v>
      </c>
      <c r="M54" s="60">
        <f t="shared" si="192"/>
        <v>-1.5461257701378073E-2</v>
      </c>
      <c r="N54" s="60">
        <f t="shared" si="192"/>
        <v>-1.5461257701378073E-2</v>
      </c>
      <c r="O54" s="86">
        <f t="shared" si="160"/>
        <v>-7.0633861406846866E-3</v>
      </c>
      <c r="P54" s="44">
        <f t="shared" ref="P54:P70" si="193">AVERAGE(C54:F54,I54)</f>
        <v>-1.5461257701378026E-2</v>
      </c>
    </row>
    <row r="55" spans="1:16" x14ac:dyDescent="0.25">
      <c r="A55" s="41" t="s">
        <v>115</v>
      </c>
      <c r="B55" s="73">
        <f>+Historicals!B117</f>
        <v>372</v>
      </c>
      <c r="C55" s="73">
        <f>+Historicals!C117</f>
        <v>376</v>
      </c>
      <c r="D55" s="73">
        <f>+Historicals!D117</f>
        <v>383</v>
      </c>
      <c r="E55" s="73">
        <f>+Historicals!E117</f>
        <v>427</v>
      </c>
      <c r="F55" s="73">
        <f>+Historicals!F117</f>
        <v>432</v>
      </c>
      <c r="G55" s="73">
        <f>+Historicals!G117</f>
        <v>402</v>
      </c>
      <c r="H55" s="73">
        <f>+Historicals!H117</f>
        <v>490</v>
      </c>
      <c r="I55" s="73">
        <f>+Historicals!I117</f>
        <v>564</v>
      </c>
      <c r="J55" s="77">
        <f>I55*(1+$P$56)</f>
        <v>598.62759509425007</v>
      </c>
      <c r="K55" s="43">
        <f t="shared" ref="K55:N55" si="194">J55*(1+$P$56)</f>
        <v>635.38120143320111</v>
      </c>
      <c r="L55" s="43">
        <f t="shared" si="194"/>
        <v>674.39134854973838</v>
      </c>
      <c r="M55" s="43">
        <f t="shared" si="194"/>
        <v>715.79658002606038</v>
      </c>
      <c r="N55" s="43">
        <f t="shared" si="194"/>
        <v>759.74394552781814</v>
      </c>
      <c r="O55" s="86"/>
      <c r="P55" s="44"/>
    </row>
    <row r="56" spans="1:16" x14ac:dyDescent="0.25">
      <c r="A56" s="40" t="s">
        <v>128</v>
      </c>
      <c r="B56" s="60" t="str">
        <f t="shared" ref="B56" si="195">+IFERROR(B55/A55-1,"nm")</f>
        <v>nm</v>
      </c>
      <c r="C56" s="60">
        <f t="shared" ref="C56" si="196">+IFERROR(C55/B55-1,"nm")</f>
        <v>1.0752688172043001E-2</v>
      </c>
      <c r="D56" s="60">
        <f t="shared" ref="D56" si="197">+IFERROR(D55/C55-1,"nm")</f>
        <v>1.8617021276595702E-2</v>
      </c>
      <c r="E56" s="60">
        <f t="shared" ref="E56" si="198">+IFERROR(E55/D55-1,"nm")</f>
        <v>0.11488250652741505</v>
      </c>
      <c r="F56" s="60">
        <f t="shared" ref="F56" si="199">+IFERROR(F55/E55-1,"nm")</f>
        <v>1.1709601873536313E-2</v>
      </c>
      <c r="G56" s="60">
        <f t="shared" ref="G56" si="200">+IFERROR(G55/F55-1,"nm")</f>
        <v>-6.944444444444442E-2</v>
      </c>
      <c r="H56" s="60">
        <f t="shared" ref="H56" si="201">+IFERROR(H55/G55-1,"nm")</f>
        <v>0.21890547263681581</v>
      </c>
      <c r="I56" s="60">
        <f t="shared" ref="I56" si="202">+IFERROR(I55/H55-1,"nm")</f>
        <v>0.15102040816326534</v>
      </c>
      <c r="J56" s="78">
        <f t="shared" ref="J56" si="203">+IFERROR(J55/I55-1,"nm")</f>
        <v>6.1396445202571037E-2</v>
      </c>
      <c r="K56" s="60">
        <f t="shared" ref="K56" si="204">+IFERROR(K55/J55-1,"nm")</f>
        <v>6.1396445202571037E-2</v>
      </c>
      <c r="L56" s="60">
        <f t="shared" ref="L56" si="205">+IFERROR(L55/K55-1,"nm")</f>
        <v>6.1396445202571037E-2</v>
      </c>
      <c r="M56" s="60">
        <f t="shared" ref="M56" si="206">+IFERROR(M55/L55-1,"nm")</f>
        <v>6.1396445202571037E-2</v>
      </c>
      <c r="N56" s="60">
        <f t="shared" ref="N56" si="207">+IFERROR(N55/M55-1,"nm")</f>
        <v>6.1396445202571037E-2</v>
      </c>
      <c r="O56" s="86">
        <f t="shared" si="160"/>
        <v>6.5206179172175263E-2</v>
      </c>
      <c r="P56" s="44">
        <f t="shared" si="193"/>
        <v>6.1396445202571079E-2</v>
      </c>
    </row>
    <row r="57" spans="1:16" x14ac:dyDescent="0.25">
      <c r="A57" s="40" t="s">
        <v>136</v>
      </c>
      <c r="B57" s="60">
        <f>+Historicals!B189</f>
        <v>0.15</v>
      </c>
      <c r="C57" s="60">
        <f>+Historicals!C189</f>
        <v>-0.06</v>
      </c>
      <c r="D57" s="60">
        <f>+Historicals!D189</f>
        <v>0.02</v>
      </c>
      <c r="E57" s="60">
        <f>+Historicals!E189</f>
        <v>0.06</v>
      </c>
      <c r="F57" s="60">
        <f>+Historicals!F189</f>
        <v>0.05</v>
      </c>
      <c r="G57" s="60">
        <f>+Historicals!G189</f>
        <v>-0.03</v>
      </c>
      <c r="H57" s="60">
        <f>+Historicals!H189</f>
        <v>0.19</v>
      </c>
      <c r="I57" s="60">
        <f>+Historicals!I189</f>
        <v>0.17</v>
      </c>
      <c r="J57" s="81">
        <f>$P$57</f>
        <v>4.8000000000000001E-2</v>
      </c>
      <c r="K57" s="75">
        <f t="shared" ref="K57:N57" si="208">$P$57</f>
        <v>4.8000000000000001E-2</v>
      </c>
      <c r="L57" s="75">
        <f t="shared" si="208"/>
        <v>4.8000000000000001E-2</v>
      </c>
      <c r="M57" s="75">
        <f t="shared" si="208"/>
        <v>4.8000000000000001E-2</v>
      </c>
      <c r="N57" s="75">
        <f t="shared" si="208"/>
        <v>4.8000000000000001E-2</v>
      </c>
      <c r="O57" s="86">
        <f t="shared" si="160"/>
        <v>5.7142857142857148E-2</v>
      </c>
      <c r="P57" s="44">
        <f t="shared" si="193"/>
        <v>4.8000000000000001E-2</v>
      </c>
    </row>
    <row r="58" spans="1:16" x14ac:dyDescent="0.25">
      <c r="A58" s="40" t="s">
        <v>137</v>
      </c>
      <c r="B58" s="60" t="str">
        <f t="shared" ref="B58:N58" si="209">+IFERROR(B56-B57,"nm")</f>
        <v>nm</v>
      </c>
      <c r="C58" s="60">
        <f t="shared" si="209"/>
        <v>7.0752688172042999E-2</v>
      </c>
      <c r="D58" s="60">
        <f t="shared" si="209"/>
        <v>-1.3829787234042983E-3</v>
      </c>
      <c r="E58" s="60">
        <f t="shared" si="209"/>
        <v>5.4882506527415054E-2</v>
      </c>
      <c r="F58" s="60">
        <f t="shared" si="209"/>
        <v>-3.829039812646369E-2</v>
      </c>
      <c r="G58" s="60">
        <f t="shared" si="209"/>
        <v>-3.9444444444444421E-2</v>
      </c>
      <c r="H58" s="60">
        <f t="shared" si="209"/>
        <v>2.890547263681581E-2</v>
      </c>
      <c r="I58" s="60">
        <f t="shared" si="209"/>
        <v>-1.8979591836734672E-2</v>
      </c>
      <c r="J58" s="78">
        <f t="shared" si="209"/>
        <v>1.3396445202571036E-2</v>
      </c>
      <c r="K58" s="60">
        <f t="shared" si="209"/>
        <v>1.3396445202571036E-2</v>
      </c>
      <c r="L58" s="60">
        <f t="shared" si="209"/>
        <v>1.3396445202571036E-2</v>
      </c>
      <c r="M58" s="60">
        <f t="shared" si="209"/>
        <v>1.3396445202571036E-2</v>
      </c>
      <c r="N58" s="60">
        <f t="shared" si="209"/>
        <v>1.3396445202571036E-2</v>
      </c>
      <c r="O58" s="86">
        <f t="shared" si="160"/>
        <v>8.0633220293181117E-3</v>
      </c>
      <c r="P58" s="44">
        <f t="shared" si="193"/>
        <v>1.3396445202571078E-2</v>
      </c>
    </row>
    <row r="59" spans="1:16" x14ac:dyDescent="0.25">
      <c r="A59" s="9" t="s">
        <v>129</v>
      </c>
      <c r="B59" s="68">
        <f>+Historicals!B138+Historicals!B171</f>
        <v>1611</v>
      </c>
      <c r="C59" s="68">
        <f>+Historicals!C138+Historicals!C171</f>
        <v>1872</v>
      </c>
      <c r="D59" s="68">
        <f>+Historicals!D138+Historicals!D171</f>
        <v>1613</v>
      </c>
      <c r="E59" s="68">
        <f>+Historicals!E138+Historicals!E171</f>
        <v>1703</v>
      </c>
      <c r="F59" s="68">
        <f>+Historicals!F138+Historicals!F171</f>
        <v>2106</v>
      </c>
      <c r="G59" s="68">
        <f>+Historicals!G138+Historicals!G171</f>
        <v>1673</v>
      </c>
      <c r="H59" s="68">
        <f>+Historicals!H138+Historicals!H171</f>
        <v>2571</v>
      </c>
      <c r="I59" s="68">
        <f>+Historicals!I138+Historicals!I171</f>
        <v>3427</v>
      </c>
      <c r="J59" s="77">
        <f>I59*(1+$P$60)</f>
        <v>3871.8511424737358</v>
      </c>
      <c r="K59" s="43">
        <f t="shared" ref="K59:N59" si="210">J59*(1+$P$60)</f>
        <v>4374.4474086592281</v>
      </c>
      <c r="L59" s="43">
        <f t="shared" si="210"/>
        <v>4942.28456285629</v>
      </c>
      <c r="M59" s="43">
        <f t="shared" si="210"/>
        <v>5583.8313776263303</v>
      </c>
      <c r="N59" s="43">
        <f t="shared" si="210"/>
        <v>6308.6559378007596</v>
      </c>
      <c r="O59" s="86"/>
      <c r="P59" s="44"/>
    </row>
    <row r="60" spans="1:16" x14ac:dyDescent="0.25">
      <c r="A60" s="42" t="s">
        <v>128</v>
      </c>
      <c r="B60" s="60" t="str">
        <f t="shared" ref="B60" si="211">+IFERROR(B59/A59-1,"nm")</f>
        <v>nm</v>
      </c>
      <c r="C60" s="60">
        <f t="shared" ref="C60" si="212">+IFERROR(C59/B59-1,"nm")</f>
        <v>0.16201117318435765</v>
      </c>
      <c r="D60" s="60">
        <f t="shared" ref="D60" si="213">+IFERROR(D59/C59-1,"nm")</f>
        <v>-0.13835470085470081</v>
      </c>
      <c r="E60" s="60">
        <f t="shared" ref="E60" si="214">+IFERROR(E59/D59-1,"nm")</f>
        <v>5.5796652200867936E-2</v>
      </c>
      <c r="F60" s="60">
        <f t="shared" ref="F60" si="215">+IFERROR(F59/E59-1,"nm")</f>
        <v>0.23664122137404586</v>
      </c>
      <c r="G60" s="60">
        <f t="shared" ref="G60" si="216">+IFERROR(G59/F59-1,"nm")</f>
        <v>-0.20560303893637222</v>
      </c>
      <c r="H60" s="60">
        <f t="shared" ref="H60" si="217">+IFERROR(H59/G59-1,"nm")</f>
        <v>0.53676031081888831</v>
      </c>
      <c r="I60" s="60">
        <f>+IFERROR(I59/H59-1,"nm")</f>
        <v>0.33294437961882539</v>
      </c>
      <c r="J60" s="78">
        <f t="shared" ref="J60:N60" si="218">+IFERROR(J59/I59-1,"nm")</f>
        <v>0.1298077451046793</v>
      </c>
      <c r="K60" s="60">
        <f t="shared" si="218"/>
        <v>0.1298077451046793</v>
      </c>
      <c r="L60" s="60">
        <f t="shared" si="218"/>
        <v>0.1298077451046793</v>
      </c>
      <c r="M60" s="60">
        <f t="shared" si="218"/>
        <v>0.1298077451046793</v>
      </c>
      <c r="N60" s="60">
        <f t="shared" si="218"/>
        <v>0.1298077451046793</v>
      </c>
      <c r="O60" s="86">
        <f t="shared" si="160"/>
        <v>0.14002799962941601</v>
      </c>
      <c r="P60" s="44">
        <f t="shared" si="193"/>
        <v>0.12980774510467921</v>
      </c>
    </row>
    <row r="61" spans="1:16" x14ac:dyDescent="0.25">
      <c r="A61" s="42" t="s">
        <v>130</v>
      </c>
      <c r="B61" s="60">
        <f t="shared" ref="B61:H61" si="219">+IFERROR(B59/B$18,"nm")</f>
        <v>0.11724890829694323</v>
      </c>
      <c r="C61" s="60">
        <f t="shared" si="219"/>
        <v>0.12679490652939582</v>
      </c>
      <c r="D61" s="60">
        <f t="shared" si="219"/>
        <v>0.10600683491062039</v>
      </c>
      <c r="E61" s="60">
        <f t="shared" si="219"/>
        <v>0.11464153483675531</v>
      </c>
      <c r="F61" s="60">
        <f t="shared" si="219"/>
        <v>0.13243617155074833</v>
      </c>
      <c r="G61" s="60">
        <f t="shared" si="219"/>
        <v>0.11550676608671638</v>
      </c>
      <c r="H61" s="60">
        <f t="shared" si="219"/>
        <v>0.14965946795506141</v>
      </c>
      <c r="I61" s="60">
        <f>+IFERROR(I59/I$18,"nm")</f>
        <v>0.18672696561869995</v>
      </c>
      <c r="J61" s="78">
        <f t="shared" ref="J61:N61" si="220">+IFERROR(J59/J$18,"nm")</f>
        <v>0.20206510975309763</v>
      </c>
      <c r="K61" s="60">
        <f t="shared" si="220"/>
        <v>0.21866316117891438</v>
      </c>
      <c r="L61" s="60">
        <f t="shared" si="220"/>
        <v>0.23662461132047521</v>
      </c>
      <c r="M61" s="60">
        <f t="shared" si="220"/>
        <v>0.25606145260450563</v>
      </c>
      <c r="N61" s="60">
        <f t="shared" si="220"/>
        <v>0.27709487675027789</v>
      </c>
      <c r="O61" s="86">
        <f t="shared" si="160"/>
        <v>0.13311037821257107</v>
      </c>
      <c r="P61" s="44">
        <f t="shared" si="193"/>
        <v>0.13332128268924395</v>
      </c>
    </row>
    <row r="62" spans="1:16" x14ac:dyDescent="0.25">
      <c r="A62" s="9" t="s">
        <v>131</v>
      </c>
      <c r="B62" s="68">
        <f>+Historicals!B171</f>
        <v>87</v>
      </c>
      <c r="C62" s="68">
        <f>+Historicals!C171</f>
        <v>85</v>
      </c>
      <c r="D62" s="68">
        <f>+Historicals!D171</f>
        <v>106</v>
      </c>
      <c r="E62" s="68">
        <f>+Historicals!E171</f>
        <v>116</v>
      </c>
      <c r="F62" s="68">
        <f>+Historicals!F171</f>
        <v>111</v>
      </c>
      <c r="G62" s="68">
        <f>+Historicals!G171</f>
        <v>132</v>
      </c>
      <c r="H62" s="68">
        <f>+Historicals!H171</f>
        <v>136</v>
      </c>
      <c r="I62" s="68">
        <f>+Historicals!I171</f>
        <v>134</v>
      </c>
      <c r="J62" s="77">
        <f>I62*(1+$P$63)</f>
        <v>140.98409634250578</v>
      </c>
      <c r="K62" s="43">
        <f t="shared" ref="K62:N62" si="221">J62*(1+$P$63)</f>
        <v>148.33220463815636</v>
      </c>
      <c r="L62" s="43">
        <f t="shared" si="221"/>
        <v>156.06329723434416</v>
      </c>
      <c r="M62" s="43">
        <f t="shared" si="221"/>
        <v>164.19733531952159</v>
      </c>
      <c r="N62" s="43">
        <f t="shared" si="221"/>
        <v>172.75532046171762</v>
      </c>
      <c r="O62" s="86"/>
      <c r="P62" s="44"/>
    </row>
    <row r="63" spans="1:16" x14ac:dyDescent="0.25">
      <c r="A63" s="42" t="s">
        <v>128</v>
      </c>
      <c r="B63" s="60" t="str">
        <f t="shared" ref="B63" si="222">+IFERROR(B62/A62-1,"nm")</f>
        <v>nm</v>
      </c>
      <c r="C63" s="60">
        <f t="shared" ref="C63" si="223">+IFERROR(C62/B62-1,"nm")</f>
        <v>-2.2988505747126409E-2</v>
      </c>
      <c r="D63" s="60">
        <f t="shared" ref="D63" si="224">+IFERROR(D62/C62-1,"nm")</f>
        <v>0.24705882352941178</v>
      </c>
      <c r="E63" s="60">
        <f t="shared" ref="E63" si="225">+IFERROR(E62/D62-1,"nm")</f>
        <v>9.4339622641509413E-2</v>
      </c>
      <c r="F63" s="60">
        <f t="shared" ref="F63" si="226">+IFERROR(F62/E62-1,"nm")</f>
        <v>-4.31034482758621E-2</v>
      </c>
      <c r="G63" s="60">
        <f t="shared" ref="G63" si="227">+IFERROR(G62/F62-1,"nm")</f>
        <v>0.18918918918918926</v>
      </c>
      <c r="H63" s="60">
        <f t="shared" ref="H63" si="228">+IFERROR(H62/G62-1,"nm")</f>
        <v>3.0303030303030276E-2</v>
      </c>
      <c r="I63" s="60">
        <f>+IFERROR(I62/H62-1,"nm")</f>
        <v>-1.4705882352941124E-2</v>
      </c>
      <c r="J63" s="78">
        <f t="shared" ref="J63:N63" si="229">+IFERROR(J62/I62-1,"nm")</f>
        <v>5.21201219589984E-2</v>
      </c>
      <c r="K63" s="60">
        <f t="shared" si="229"/>
        <v>5.21201219589984E-2</v>
      </c>
      <c r="L63" s="60">
        <f t="shared" si="229"/>
        <v>5.21201219589984E-2</v>
      </c>
      <c r="M63" s="60">
        <f t="shared" si="229"/>
        <v>5.21201219589984E-2</v>
      </c>
      <c r="N63" s="60">
        <f t="shared" si="229"/>
        <v>5.21201219589984E-2</v>
      </c>
      <c r="O63" s="86">
        <f t="shared" si="160"/>
        <v>6.8584689898173012E-2</v>
      </c>
      <c r="P63" s="44">
        <f t="shared" si="193"/>
        <v>5.212012195899831E-2</v>
      </c>
    </row>
    <row r="64" spans="1:16" x14ac:dyDescent="0.25">
      <c r="A64" s="42" t="s">
        <v>132</v>
      </c>
      <c r="B64" s="60">
        <f t="shared" ref="B64:H64" si="230">+IFERROR(B62/B$18,"nm")</f>
        <v>6.3318777292576418E-3</v>
      </c>
      <c r="C64" s="60">
        <f t="shared" si="230"/>
        <v>5.7572473584394475E-3</v>
      </c>
      <c r="D64" s="60">
        <f t="shared" si="230"/>
        <v>6.9663512092534175E-3</v>
      </c>
      <c r="E64" s="60">
        <f t="shared" si="230"/>
        <v>7.808818579602827E-3</v>
      </c>
      <c r="F64" s="60">
        <f t="shared" si="230"/>
        <v>6.9802540560935733E-3</v>
      </c>
      <c r="G64" s="60">
        <f t="shared" si="230"/>
        <v>9.1135045567522777E-3</v>
      </c>
      <c r="H64" s="60">
        <f t="shared" si="230"/>
        <v>7.9166424122475119E-3</v>
      </c>
      <c r="I64" s="60">
        <f>+IFERROR(I62/I$18,"nm")</f>
        <v>7.3012586498120199E-3</v>
      </c>
      <c r="J64" s="78">
        <f t="shared" ref="J64:N64" si="231">+IFERROR(J62/J$18,"nm")</f>
        <v>7.357712332579161E-3</v>
      </c>
      <c r="K64" s="60">
        <f t="shared" si="231"/>
        <v>7.4146025179345305E-3</v>
      </c>
      <c r="L64" s="60">
        <f t="shared" si="231"/>
        <v>7.4719325809371193E-3</v>
      </c>
      <c r="M64" s="60">
        <f t="shared" si="231"/>
        <v>7.5297059227420341E-3</v>
      </c>
      <c r="N64" s="60">
        <f t="shared" si="231"/>
        <v>7.5879259708022812E-3</v>
      </c>
      <c r="O64" s="86">
        <f t="shared" si="160"/>
        <v>7.4062966888858691E-3</v>
      </c>
      <c r="P64" s="44">
        <f t="shared" si="193"/>
        <v>6.9627859706402565E-3</v>
      </c>
    </row>
    <row r="65" spans="1:16" x14ac:dyDescent="0.25">
      <c r="A65" s="9" t="s">
        <v>133</v>
      </c>
      <c r="B65" s="68">
        <f>+Historicals!B138</f>
        <v>1524</v>
      </c>
      <c r="C65" s="68">
        <f>+Historicals!C138</f>
        <v>1787</v>
      </c>
      <c r="D65" s="68">
        <f>+Historicals!D138</f>
        <v>1507</v>
      </c>
      <c r="E65" s="68">
        <f>+Historicals!E138</f>
        <v>1587</v>
      </c>
      <c r="F65" s="68">
        <f>+Historicals!F138</f>
        <v>1995</v>
      </c>
      <c r="G65" s="68">
        <f>+Historicals!G138</f>
        <v>1541</v>
      </c>
      <c r="H65" s="68">
        <f>+Historicals!H138</f>
        <v>2435</v>
      </c>
      <c r="I65" s="68">
        <f>+Historicals!I138</f>
        <v>3293</v>
      </c>
      <c r="J65" s="77">
        <f>I65*(1+$P$66)</f>
        <v>3739.8079632262802</v>
      </c>
      <c r="K65" s="43">
        <f t="shared" ref="K65:N65" si="232">J65*(1+$P$66)</f>
        <v>4247.240692927634</v>
      </c>
      <c r="L65" s="43">
        <f t="shared" si="232"/>
        <v>4823.5240100666479</v>
      </c>
      <c r="M65" s="43">
        <f t="shared" si="232"/>
        <v>5477.9998492743425</v>
      </c>
      <c r="N65" s="43">
        <f t="shared" si="232"/>
        <v>6221.2776978039929</v>
      </c>
      <c r="O65" s="86"/>
      <c r="P65" s="44"/>
    </row>
    <row r="66" spans="1:16" x14ac:dyDescent="0.25">
      <c r="A66" s="42" t="s">
        <v>128</v>
      </c>
      <c r="B66" s="60" t="str">
        <f t="shared" ref="B66" si="233">+IFERROR(B65/A65-1,"nm")</f>
        <v>nm</v>
      </c>
      <c r="C66" s="60">
        <f t="shared" ref="C66" si="234">+IFERROR(C65/B65-1,"nm")</f>
        <v>0.17257217847769035</v>
      </c>
      <c r="D66" s="60">
        <f t="shared" ref="D66" si="235">+IFERROR(D65/C65-1,"nm")</f>
        <v>-0.15668718522663683</v>
      </c>
      <c r="E66" s="60">
        <f t="shared" ref="E66" si="236">+IFERROR(E65/D65-1,"nm")</f>
        <v>5.3085600530855981E-2</v>
      </c>
      <c r="F66" s="60">
        <f t="shared" ref="F66" si="237">+IFERROR(F65/E65-1,"nm")</f>
        <v>0.25708884688090738</v>
      </c>
      <c r="G66" s="60">
        <f t="shared" ref="G66" si="238">+IFERROR(G65/F65-1,"nm")</f>
        <v>-0.22756892230576442</v>
      </c>
      <c r="H66" s="60">
        <f t="shared" ref="H66" si="239">+IFERROR(H65/G65-1,"nm")</f>
        <v>0.58014276443867629</v>
      </c>
      <c r="I66" s="60">
        <f>+IFERROR(I65/H65-1,"nm")</f>
        <v>0.3523613963039014</v>
      </c>
      <c r="J66" s="78">
        <f t="shared" ref="J66:N66" si="240">+IFERROR(J65/I65-1,"nm")</f>
        <v>0.13568416739334355</v>
      </c>
      <c r="K66" s="60">
        <f t="shared" si="240"/>
        <v>0.13568416739334355</v>
      </c>
      <c r="L66" s="60">
        <f t="shared" si="240"/>
        <v>0.13568416739334355</v>
      </c>
      <c r="M66" s="60">
        <f t="shared" si="240"/>
        <v>0.13568416739334355</v>
      </c>
      <c r="N66" s="60">
        <f t="shared" si="240"/>
        <v>0.13568416739334355</v>
      </c>
      <c r="O66" s="86">
        <f t="shared" si="160"/>
        <v>0.14728495415709</v>
      </c>
      <c r="P66" s="44">
        <f t="shared" si="193"/>
        <v>0.13568416739334366</v>
      </c>
    </row>
    <row r="67" spans="1:16" x14ac:dyDescent="0.25">
      <c r="A67" s="42" t="s">
        <v>130</v>
      </c>
      <c r="B67" s="60">
        <f t="shared" ref="B67:H67" si="241">+IFERROR(B65/B$18,"nm")</f>
        <v>0.11091703056768559</v>
      </c>
      <c r="C67" s="60">
        <f t="shared" si="241"/>
        <v>0.12103765917095638</v>
      </c>
      <c r="D67" s="60">
        <f t="shared" si="241"/>
        <v>9.9040483701366977E-2</v>
      </c>
      <c r="E67" s="60">
        <f t="shared" si="241"/>
        <v>0.10683271625715247</v>
      </c>
      <c r="F67" s="60">
        <f t="shared" si="241"/>
        <v>0.12545591749465476</v>
      </c>
      <c r="G67" s="60">
        <f t="shared" si="241"/>
        <v>0.1063932615299641</v>
      </c>
      <c r="H67" s="60">
        <f t="shared" si="241"/>
        <v>0.14174282554281389</v>
      </c>
      <c r="I67" s="60">
        <f>+IFERROR(I65/I$18,"nm")</f>
        <v>0.17942570696888793</v>
      </c>
      <c r="J67" s="78">
        <f t="shared" ref="J67:N67" si="242">+IFERROR(J65/J$18,"nm")</f>
        <v>0.195174008177912</v>
      </c>
      <c r="K67" s="60">
        <f t="shared" si="242"/>
        <v>0.21230454716746297</v>
      </c>
      <c r="L67" s="60">
        <f t="shared" si="242"/>
        <v>0.2309386437711253</v>
      </c>
      <c r="M67" s="60">
        <f t="shared" si="242"/>
        <v>0.25120826613656383</v>
      </c>
      <c r="N67" s="60">
        <f t="shared" si="242"/>
        <v>0.27325696533439542</v>
      </c>
      <c r="O67" s="86">
        <f t="shared" si="160"/>
        <v>0.12570408152368523</v>
      </c>
      <c r="P67" s="44">
        <f t="shared" si="193"/>
        <v>0.12635849671860372</v>
      </c>
    </row>
    <row r="68" spans="1:16" x14ac:dyDescent="0.25">
      <c r="A68" s="9" t="s">
        <v>134</v>
      </c>
      <c r="B68" s="69">
        <f>+Historicals!B149</f>
        <v>498</v>
      </c>
      <c r="C68" s="69">
        <f>+Historicals!C149</f>
        <v>639</v>
      </c>
      <c r="D68" s="69">
        <f>+Historicals!D149</f>
        <v>709</v>
      </c>
      <c r="E68" s="69">
        <f>+Historicals!E149</f>
        <v>849</v>
      </c>
      <c r="F68" s="69">
        <f>+Historicals!F149</f>
        <v>929</v>
      </c>
      <c r="G68" s="69">
        <f>+Historicals!G149</f>
        <v>885</v>
      </c>
      <c r="H68" s="69">
        <f>+Historicals!H149</f>
        <v>982</v>
      </c>
      <c r="I68" s="69">
        <f>+Historicals!I149</f>
        <v>920</v>
      </c>
      <c r="J68" s="77">
        <f>I68*(1+$P$69)</f>
        <v>1034.3066800680144</v>
      </c>
      <c r="K68" s="43">
        <f t="shared" ref="K68:N68" si="243">J68*(1+$P$69)</f>
        <v>1162.8155526449109</v>
      </c>
      <c r="L68" s="43">
        <f t="shared" si="243"/>
        <v>1307.2911888995775</v>
      </c>
      <c r="M68" s="43">
        <f t="shared" si="243"/>
        <v>1469.7174016009669</v>
      </c>
      <c r="N68" s="43">
        <f t="shared" si="243"/>
        <v>1652.3244850957442</v>
      </c>
      <c r="O68" s="86"/>
      <c r="P68" s="44"/>
    </row>
    <row r="69" spans="1:16" x14ac:dyDescent="0.25">
      <c r="A69" s="42" t="s">
        <v>128</v>
      </c>
      <c r="B69" s="60" t="str">
        <f t="shared" ref="B69" si="244">+IFERROR(B68/A68-1,"nm")</f>
        <v>nm</v>
      </c>
      <c r="C69" s="60">
        <f t="shared" ref="C69" si="245">+IFERROR(C68/B68-1,"nm")</f>
        <v>0.2831325301204819</v>
      </c>
      <c r="D69" s="60">
        <f t="shared" ref="D69" si="246">+IFERROR(D68/C68-1,"nm")</f>
        <v>0.10954616588419408</v>
      </c>
      <c r="E69" s="60">
        <f t="shared" ref="E69" si="247">+IFERROR(E68/D68-1,"nm")</f>
        <v>0.19746121297602248</v>
      </c>
      <c r="F69" s="60">
        <f t="shared" ref="F69" si="248">+IFERROR(F68/E68-1,"nm")</f>
        <v>9.4228504122497059E-2</v>
      </c>
      <c r="G69" s="60">
        <f t="shared" ref="G69" si="249">+IFERROR(G68/F68-1,"nm")</f>
        <v>-4.7362755651237931E-2</v>
      </c>
      <c r="H69" s="60">
        <f t="shared" ref="H69" si="250">+IFERROR(H68/G68-1,"nm")</f>
        <v>0.1096045197740112</v>
      </c>
      <c r="I69" s="60">
        <f>+IFERROR(I68/H68-1,"nm")</f>
        <v>-6.313645621181263E-2</v>
      </c>
      <c r="J69" s="78">
        <f t="shared" ref="J69:N69" si="251">+IFERROR(J68/I68-1,"nm")</f>
        <v>0.12424639137827653</v>
      </c>
      <c r="K69" s="60">
        <f t="shared" si="251"/>
        <v>0.12424639137827653</v>
      </c>
      <c r="L69" s="60">
        <f t="shared" si="251"/>
        <v>0.12424639137827653</v>
      </c>
      <c r="M69" s="60">
        <f t="shared" si="251"/>
        <v>0.12424639137827653</v>
      </c>
      <c r="N69" s="60">
        <f t="shared" si="251"/>
        <v>0.12424639137827653</v>
      </c>
      <c r="O69" s="86">
        <f t="shared" si="160"/>
        <v>9.7639103002022304E-2</v>
      </c>
      <c r="P69" s="44">
        <f t="shared" si="193"/>
        <v>0.12424639137827657</v>
      </c>
    </row>
    <row r="70" spans="1:16" x14ac:dyDescent="0.25">
      <c r="A70" s="42" t="s">
        <v>132</v>
      </c>
      <c r="B70" s="60">
        <f t="shared" ref="B70:H70" si="252">+IFERROR(B68/B$18,"nm")</f>
        <v>3.6244541484716154E-2</v>
      </c>
      <c r="C70" s="60">
        <f t="shared" si="252"/>
        <v>4.3280953671091846E-2</v>
      </c>
      <c r="D70" s="60">
        <f t="shared" si="252"/>
        <v>4.6595688748685596E-2</v>
      </c>
      <c r="E70" s="60">
        <f t="shared" si="252"/>
        <v>5.7152473914506903E-2</v>
      </c>
      <c r="F70" s="60">
        <f t="shared" si="252"/>
        <v>5.8420324487485853E-2</v>
      </c>
      <c r="G70" s="60">
        <f t="shared" si="252"/>
        <v>6.1101905550952774E-2</v>
      </c>
      <c r="H70" s="60">
        <f t="shared" si="252"/>
        <v>5.7162815064904823E-2</v>
      </c>
      <c r="I70" s="60">
        <f>+IFERROR(I68/I$18,"nm")</f>
        <v>5.012804446139596E-2</v>
      </c>
      <c r="J70" s="78">
        <f t="shared" ref="J70:N70" si="253">+IFERROR(J68/J$18,"nm")</f>
        <v>5.3978648748561252E-2</v>
      </c>
      <c r="K70" s="60">
        <f t="shared" si="253"/>
        <v>5.8125038629113383E-2</v>
      </c>
      <c r="L70" s="60">
        <f t="shared" si="253"/>
        <v>6.2589934982875503E-2</v>
      </c>
      <c r="M70" s="60">
        <f t="shared" si="253"/>
        <v>6.7397804002463133E-2</v>
      </c>
      <c r="N70" s="60">
        <f t="shared" si="253"/>
        <v>7.2574991260132254E-2</v>
      </c>
      <c r="O70" s="86">
        <f t="shared" si="160"/>
        <v>5.3406029414146253E-2</v>
      </c>
      <c r="P70" s="44">
        <f t="shared" si="193"/>
        <v>5.1115497056633229E-2</v>
      </c>
    </row>
    <row r="71" spans="1:16" x14ac:dyDescent="0.25">
      <c r="A71" s="67" t="s">
        <v>102</v>
      </c>
      <c r="B71" s="66"/>
      <c r="C71" s="66"/>
      <c r="D71" s="66"/>
      <c r="E71" s="66"/>
      <c r="F71" s="66"/>
      <c r="G71" s="66"/>
      <c r="H71" s="66"/>
      <c r="I71" s="66"/>
      <c r="J71" s="76"/>
      <c r="K71" s="61"/>
      <c r="L71" s="61"/>
      <c r="M71" s="61"/>
      <c r="N71" s="61"/>
      <c r="O71" s="87"/>
      <c r="P71" s="88"/>
    </row>
    <row r="72" spans="1:16" x14ac:dyDescent="0.25">
      <c r="A72" s="9" t="s">
        <v>135</v>
      </c>
      <c r="B72" s="68">
        <f>+Historicals!B118</f>
        <v>3067</v>
      </c>
      <c r="C72" s="68">
        <f>+Historicals!C118</f>
        <v>3785</v>
      </c>
      <c r="D72" s="68">
        <f>+Historicals!D118</f>
        <v>4237</v>
      </c>
      <c r="E72" s="68">
        <f>+Historicals!E118</f>
        <v>5134</v>
      </c>
      <c r="F72" s="68">
        <f>+Historicals!F118</f>
        <v>6208</v>
      </c>
      <c r="G72" s="68">
        <f>+Historicals!G118</f>
        <v>6679</v>
      </c>
      <c r="H72" s="68">
        <f>+Historicals!H118</f>
        <v>8290</v>
      </c>
      <c r="I72" s="68">
        <f>+Historicals!I118</f>
        <v>7547</v>
      </c>
      <c r="J72" s="77">
        <f>I72*(1+$P$73)</f>
        <v>8580.633646282211</v>
      </c>
      <c r="K72" s="43">
        <f t="shared" ref="K72:N72" si="254">J72*(1+$P$73)</f>
        <v>9755.8332810004431</v>
      </c>
      <c r="L72" s="43">
        <f t="shared" si="254"/>
        <v>11091.987716771191</v>
      </c>
      <c r="M72" s="43">
        <f t="shared" si="254"/>
        <v>12611.141249062657</v>
      </c>
      <c r="N72" s="43">
        <f t="shared" si="254"/>
        <v>14338.357349903868</v>
      </c>
      <c r="O72" s="86"/>
      <c r="P72" s="44"/>
    </row>
    <row r="73" spans="1:16" x14ac:dyDescent="0.25">
      <c r="A73" s="40" t="s">
        <v>128</v>
      </c>
      <c r="B73" s="71" t="str">
        <f>+IFERROR(B72/A72-1,"nm")</f>
        <v>nm</v>
      </c>
      <c r="C73" s="71">
        <f t="shared" ref="C73" si="255">+IFERROR(C72/B72-1,"nm")</f>
        <v>0.23410498858819695</v>
      </c>
      <c r="D73" s="71">
        <f t="shared" ref="D73" si="256">+IFERROR(D72/C72-1,"nm")</f>
        <v>0.11941875825627468</v>
      </c>
      <c r="E73" s="71">
        <f t="shared" ref="E73" si="257">+IFERROR(E72/D72-1,"nm")</f>
        <v>0.21170639603493036</v>
      </c>
      <c r="F73" s="71">
        <f t="shared" ref="F73" si="258">+IFERROR(F72/E72-1,"nm")</f>
        <v>0.20919361121932223</v>
      </c>
      <c r="G73" s="71">
        <f t="shared" ref="G73" si="259">+IFERROR(G72/F72-1,"nm")</f>
        <v>7.5869845360824639E-2</v>
      </c>
      <c r="H73" s="71">
        <f t="shared" ref="H73" si="260">+IFERROR(H72/G72-1,"nm")</f>
        <v>0.24120377301991325</v>
      </c>
      <c r="I73" s="71">
        <f>+IFERROR(I72/H72-1,"nm")</f>
        <v>-8.9626055488540413E-2</v>
      </c>
      <c r="J73" s="78">
        <f t="shared" ref="J73" si="261">+IFERROR(J72/I72-1,"nm")</f>
        <v>0.13695953972203667</v>
      </c>
      <c r="K73" s="60">
        <f t="shared" ref="K73" si="262">+IFERROR(K72/J72-1,"nm")</f>
        <v>0.13695953972203667</v>
      </c>
      <c r="L73" s="60">
        <f t="shared" ref="L73" si="263">+IFERROR(L72/K72-1,"nm")</f>
        <v>0.13695953972203667</v>
      </c>
      <c r="M73" s="60">
        <f t="shared" ref="M73" si="264">+IFERROR(M72/L72-1,"nm")</f>
        <v>0.13695953972203667</v>
      </c>
      <c r="N73" s="60">
        <f t="shared" ref="N73" si="265">+IFERROR(N72/M72-1,"nm")</f>
        <v>0.13695953972203667</v>
      </c>
      <c r="O73" s="86">
        <f t="shared" ref="O73" si="266">AVERAGE(C73:I73)</f>
        <v>0.14312447385584595</v>
      </c>
      <c r="P73" s="44">
        <f>AVERAGE(C73:F73,I73)</f>
        <v>0.13695953972203675</v>
      </c>
    </row>
    <row r="74" spans="1:16" x14ac:dyDescent="0.25">
      <c r="A74" s="41" t="s">
        <v>113</v>
      </c>
      <c r="B74" s="72">
        <f>+Historicals!B119</f>
        <v>2016</v>
      </c>
      <c r="C74" s="72">
        <f>+Historicals!C119</f>
        <v>2599</v>
      </c>
      <c r="D74" s="72">
        <f>+Historicals!D119</f>
        <v>2920</v>
      </c>
      <c r="E74" s="72">
        <f>+Historicals!E119</f>
        <v>3496</v>
      </c>
      <c r="F74" s="72">
        <f>+Historicals!F119</f>
        <v>4262</v>
      </c>
      <c r="G74" s="72">
        <f>+Historicals!G119</f>
        <v>4635</v>
      </c>
      <c r="H74" s="72">
        <f>+Historicals!H119</f>
        <v>5748</v>
      </c>
      <c r="I74" s="72">
        <f>+Historicals!I119</f>
        <v>5416</v>
      </c>
      <c r="J74" s="77">
        <f>I74*(1+$P$75)</f>
        <v>6251.4766604114038</v>
      </c>
      <c r="K74" s="43">
        <f t="shared" ref="K74:N74" si="267">J74*(1+$P$75)</f>
        <v>7215.8346446950736</v>
      </c>
      <c r="L74" s="43">
        <f t="shared" si="267"/>
        <v>8328.9552929651527</v>
      </c>
      <c r="M74" s="43">
        <f t="shared" si="267"/>
        <v>9613.7868573821415</v>
      </c>
      <c r="N74" s="43">
        <f t="shared" si="267"/>
        <v>11096.81760655361</v>
      </c>
      <c r="O74" s="86"/>
      <c r="P74" s="44"/>
    </row>
    <row r="75" spans="1:16" x14ac:dyDescent="0.25">
      <c r="A75" s="40" t="s">
        <v>128</v>
      </c>
      <c r="B75" s="71" t="str">
        <f t="shared" ref="B75" si="268">+IFERROR(B74/A74-1,"nm")</f>
        <v>nm</v>
      </c>
      <c r="C75" s="71">
        <f t="shared" ref="C75" si="269">+IFERROR(C74/B74-1,"nm")</f>
        <v>0.28918650793650791</v>
      </c>
      <c r="D75" s="71">
        <f t="shared" ref="D75" si="270">+IFERROR(D74/C74-1,"nm")</f>
        <v>0.12350904193920731</v>
      </c>
      <c r="E75" s="71">
        <f t="shared" ref="E75" si="271">+IFERROR(E74/D74-1,"nm")</f>
        <v>0.19726027397260282</v>
      </c>
      <c r="F75" s="71">
        <f t="shared" ref="F75" si="272">+IFERROR(F74/E74-1,"nm")</f>
        <v>0.21910755148741412</v>
      </c>
      <c r="G75" s="71">
        <f t="shared" ref="G75" si="273">+IFERROR(G74/F74-1,"nm")</f>
        <v>8.7517597372125833E-2</v>
      </c>
      <c r="H75" s="71">
        <f t="shared" ref="H75" si="274">+IFERROR(H74/G74-1,"nm")</f>
        <v>0.24012944983818763</v>
      </c>
      <c r="I75" s="71">
        <f t="shared" ref="I75" si="275">+IFERROR(I74/H74-1,"nm")</f>
        <v>-5.7759220598469052E-2</v>
      </c>
      <c r="J75" s="78">
        <f t="shared" ref="J75" si="276">+IFERROR(J74/I74-1,"nm")</f>
        <v>0.15426083094745269</v>
      </c>
      <c r="K75" s="60">
        <f t="shared" ref="K75" si="277">+IFERROR(K74/J74-1,"nm")</f>
        <v>0.15426083094745269</v>
      </c>
      <c r="L75" s="60">
        <f t="shared" ref="L75" si="278">+IFERROR(L74/K74-1,"nm")</f>
        <v>0.15426083094745269</v>
      </c>
      <c r="M75" s="60">
        <f t="shared" ref="M75" si="279">+IFERROR(M74/L74-1,"nm")</f>
        <v>0.15426083094745269</v>
      </c>
      <c r="N75" s="60">
        <f t="shared" ref="N75" si="280">+IFERROR(N74/M74-1,"nm")</f>
        <v>0.15426083094745269</v>
      </c>
      <c r="O75" s="86">
        <f t="shared" ref="O75:O77" si="281">AVERAGE(C75:I75)</f>
        <v>0.15699302884965377</v>
      </c>
      <c r="P75" s="44">
        <f t="shared" ref="P75:P97" si="282">AVERAGE(C75:F75,I75)</f>
        <v>0.15426083094745263</v>
      </c>
    </row>
    <row r="76" spans="1:16" x14ac:dyDescent="0.25">
      <c r="A76" s="40" t="s">
        <v>136</v>
      </c>
      <c r="B76" s="71">
        <f>+Historicals!B191</f>
        <v>0.28000000000000003</v>
      </c>
      <c r="C76" s="71">
        <f>+Historicals!C191</f>
        <v>0.28999999999999998</v>
      </c>
      <c r="D76" s="71">
        <f>+Historicals!D191</f>
        <v>0.12</v>
      </c>
      <c r="E76" s="71">
        <f>+Historicals!E191</f>
        <v>0.16</v>
      </c>
      <c r="F76" s="71">
        <f>+Historicals!F191</f>
        <v>0.25</v>
      </c>
      <c r="G76" s="71">
        <f>+Historicals!G191</f>
        <v>0.12</v>
      </c>
      <c r="H76" s="71">
        <f>+Historicals!H191</f>
        <v>0.19</v>
      </c>
      <c r="I76" s="71">
        <f>+Historicals!I191</f>
        <v>-0.1</v>
      </c>
      <c r="J76" s="78">
        <f>$P$76</f>
        <v>0.14399999999999999</v>
      </c>
      <c r="K76" s="60">
        <f t="shared" ref="K76:N76" si="283">$P$76</f>
        <v>0.14399999999999999</v>
      </c>
      <c r="L76" s="60">
        <f t="shared" si="283"/>
        <v>0.14399999999999999</v>
      </c>
      <c r="M76" s="60">
        <f t="shared" si="283"/>
        <v>0.14399999999999999</v>
      </c>
      <c r="N76" s="60">
        <f t="shared" si="283"/>
        <v>0.14399999999999999</v>
      </c>
      <c r="O76" s="86">
        <f t="shared" si="281"/>
        <v>0.1471428571428571</v>
      </c>
      <c r="P76" s="44">
        <f t="shared" si="282"/>
        <v>0.14399999999999999</v>
      </c>
    </row>
    <row r="77" spans="1:16" x14ac:dyDescent="0.25">
      <c r="A77" s="40" t="s">
        <v>137</v>
      </c>
      <c r="B77" s="71" t="str">
        <f t="shared" ref="B77:N77" si="284">+IFERROR(B75-B76,"nm")</f>
        <v>nm</v>
      </c>
      <c r="C77" s="71">
        <f t="shared" si="284"/>
        <v>-8.134920634920717E-4</v>
      </c>
      <c r="D77" s="71">
        <f t="shared" si="284"/>
        <v>3.5090419392073136E-3</v>
      </c>
      <c r="E77" s="71">
        <f t="shared" si="284"/>
        <v>3.7260273972602814E-2</v>
      </c>
      <c r="F77" s="71">
        <f t="shared" si="284"/>
        <v>-3.0892448512585879E-2</v>
      </c>
      <c r="G77" s="71">
        <f t="shared" si="284"/>
        <v>-3.2482402627874163E-2</v>
      </c>
      <c r="H77" s="71">
        <f t="shared" si="284"/>
        <v>5.0129449838187623E-2</v>
      </c>
      <c r="I77" s="71">
        <f t="shared" si="284"/>
        <v>4.2240779401530953E-2</v>
      </c>
      <c r="J77" s="78">
        <f t="shared" si="284"/>
        <v>1.0260830947452698E-2</v>
      </c>
      <c r="K77" s="60">
        <f t="shared" si="284"/>
        <v>1.0260830947452698E-2</v>
      </c>
      <c r="L77" s="60">
        <f t="shared" si="284"/>
        <v>1.0260830947452698E-2</v>
      </c>
      <c r="M77" s="60">
        <f t="shared" si="284"/>
        <v>1.0260830947452698E-2</v>
      </c>
      <c r="N77" s="60">
        <f t="shared" si="284"/>
        <v>1.0260830947452698E-2</v>
      </c>
      <c r="O77" s="86">
        <f t="shared" si="281"/>
        <v>9.8501717067966555E-3</v>
      </c>
      <c r="P77" s="44">
        <f t="shared" si="282"/>
        <v>1.0260830947452625E-2</v>
      </c>
    </row>
    <row r="78" spans="1:16" x14ac:dyDescent="0.25">
      <c r="A78" s="41" t="s">
        <v>114</v>
      </c>
      <c r="B78" s="72">
        <f>+Historicals!B120</f>
        <v>925</v>
      </c>
      <c r="C78" s="72">
        <f>+Historicals!C120</f>
        <v>1055</v>
      </c>
      <c r="D78" s="72">
        <f>+Historicals!D120</f>
        <v>1188</v>
      </c>
      <c r="E78" s="72">
        <f>+Historicals!E120</f>
        <v>1508</v>
      </c>
      <c r="F78" s="72">
        <f>+Historicals!F120</f>
        <v>1808</v>
      </c>
      <c r="G78" s="72">
        <f>+Historicals!G120</f>
        <v>1896</v>
      </c>
      <c r="H78" s="72">
        <f>+Historicals!H120</f>
        <v>2347</v>
      </c>
      <c r="I78" s="72">
        <f>+Historicals!I120</f>
        <v>1938</v>
      </c>
      <c r="J78" s="77">
        <f>I78*(1+$P$79)</f>
        <v>2155.3045033371341</v>
      </c>
      <c r="K78" s="43">
        <f t="shared" ref="K78:N78" si="285">J78*(1+$P$79)</f>
        <v>2396.9749752865482</v>
      </c>
      <c r="L78" s="43">
        <f t="shared" si="285"/>
        <v>2665.743528700471</v>
      </c>
      <c r="M78" s="43">
        <f t="shared" si="285"/>
        <v>2964.648623400386</v>
      </c>
      <c r="N78" s="43">
        <f t="shared" si="285"/>
        <v>3297.0694163194466</v>
      </c>
      <c r="O78" s="86"/>
      <c r="P78" s="44"/>
    </row>
    <row r="79" spans="1:16" x14ac:dyDescent="0.25">
      <c r="A79" s="40" t="s">
        <v>128</v>
      </c>
      <c r="B79" s="71" t="str">
        <f t="shared" ref="B79" si="286">+IFERROR(B78/A78-1,"nm")</f>
        <v>nm</v>
      </c>
      <c r="C79" s="71">
        <f t="shared" ref="C79" si="287">+IFERROR(C78/B78-1,"nm")</f>
        <v>0.14054054054054044</v>
      </c>
      <c r="D79" s="71">
        <f t="shared" ref="D79" si="288">+IFERROR(D78/C78-1,"nm")</f>
        <v>0.12606635071090055</v>
      </c>
      <c r="E79" s="71">
        <f t="shared" ref="E79" si="289">+IFERROR(E78/D78-1,"nm")</f>
        <v>0.26936026936026947</v>
      </c>
      <c r="F79" s="71">
        <f t="shared" ref="F79" si="290">+IFERROR(F78/E78-1,"nm")</f>
        <v>0.19893899204244025</v>
      </c>
      <c r="G79" s="71">
        <f t="shared" ref="G79" si="291">+IFERROR(G78/F78-1,"nm")</f>
        <v>4.8672566371681381E-2</v>
      </c>
      <c r="H79" s="71">
        <f t="shared" ref="H79" si="292">+IFERROR(H78/G78-1,"nm")</f>
        <v>0.2378691983122363</v>
      </c>
      <c r="I79" s="71">
        <f t="shared" ref="I79" si="293">+IFERROR(I78/H78-1,"nm")</f>
        <v>-0.17426501917341286</v>
      </c>
      <c r="J79" s="78">
        <f t="shared" ref="J79" si="294">+IFERROR(J78/I78-1,"nm")</f>
        <v>0.11212822669614764</v>
      </c>
      <c r="K79" s="60">
        <f t="shared" ref="K79" si="295">+IFERROR(K78/J78-1,"nm")</f>
        <v>0.11212822669614764</v>
      </c>
      <c r="L79" s="60">
        <f t="shared" ref="L79" si="296">+IFERROR(L78/K78-1,"nm")</f>
        <v>0.11212822669614764</v>
      </c>
      <c r="M79" s="60">
        <f t="shared" ref="M79" si="297">+IFERROR(M78/L78-1,"nm")</f>
        <v>0.11212822669614764</v>
      </c>
      <c r="N79" s="60">
        <f t="shared" ref="N79" si="298">+IFERROR(N78/M78-1,"nm")</f>
        <v>0.11212822669614764</v>
      </c>
      <c r="O79" s="86">
        <f t="shared" ref="O79:O81" si="299">AVERAGE(C79:I79)</f>
        <v>0.12102612830923651</v>
      </c>
      <c r="P79" s="44">
        <f t="shared" si="282"/>
        <v>0.11212822669614757</v>
      </c>
    </row>
    <row r="80" spans="1:16" x14ac:dyDescent="0.25">
      <c r="A80" s="40" t="s">
        <v>136</v>
      </c>
      <c r="B80" s="71">
        <f>+Historicals!B192</f>
        <v>7.0000000000000007E-2</v>
      </c>
      <c r="C80" s="71">
        <f>+Historicals!C192</f>
        <v>0.14000000000000001</v>
      </c>
      <c r="D80" s="71">
        <f>+Historicals!D192</f>
        <v>0.13</v>
      </c>
      <c r="E80" s="71">
        <f>+Historicals!E192</f>
        <v>0.23</v>
      </c>
      <c r="F80" s="71">
        <f>+Historicals!F192</f>
        <v>0.23</v>
      </c>
      <c r="G80" s="71">
        <f>+Historicals!G192</f>
        <v>0.08</v>
      </c>
      <c r="H80" s="71">
        <f>+Historicals!H192</f>
        <v>0.19</v>
      </c>
      <c r="I80" s="71">
        <f>+Historicals!I192</f>
        <v>-0.21</v>
      </c>
      <c r="J80" s="81">
        <f>$P$80</f>
        <v>0.10400000000000001</v>
      </c>
      <c r="K80" s="75">
        <f t="shared" ref="K80:N80" si="300">$P$80</f>
        <v>0.10400000000000001</v>
      </c>
      <c r="L80" s="75">
        <f t="shared" si="300"/>
        <v>0.10400000000000001</v>
      </c>
      <c r="M80" s="75">
        <f t="shared" si="300"/>
        <v>0.10400000000000001</v>
      </c>
      <c r="N80" s="75">
        <f t="shared" si="300"/>
        <v>0.10400000000000001</v>
      </c>
      <c r="O80" s="86">
        <f t="shared" si="299"/>
        <v>0.11285714285714286</v>
      </c>
      <c r="P80" s="44">
        <f t="shared" si="282"/>
        <v>0.10400000000000001</v>
      </c>
    </row>
    <row r="81" spans="1:16" x14ac:dyDescent="0.25">
      <c r="A81" s="40" t="s">
        <v>137</v>
      </c>
      <c r="B81" s="71" t="str">
        <f t="shared" ref="B81:N81" si="301">+IFERROR(B79-B80,"nm")</f>
        <v>nm</v>
      </c>
      <c r="C81" s="71">
        <f t="shared" si="301"/>
        <v>5.40540540540424E-4</v>
      </c>
      <c r="D81" s="71">
        <f t="shared" si="301"/>
        <v>-3.9336492890994501E-3</v>
      </c>
      <c r="E81" s="71">
        <f t="shared" si="301"/>
        <v>3.9360269360269456E-2</v>
      </c>
      <c r="F81" s="71">
        <f t="shared" si="301"/>
        <v>-3.1061007957559755E-2</v>
      </c>
      <c r="G81" s="71">
        <f t="shared" si="301"/>
        <v>-3.1327433628318621E-2</v>
      </c>
      <c r="H81" s="71">
        <f t="shared" si="301"/>
        <v>4.7869198312236294E-2</v>
      </c>
      <c r="I81" s="71">
        <f t="shared" si="301"/>
        <v>3.5734980826587132E-2</v>
      </c>
      <c r="J81" s="78">
        <f t="shared" si="301"/>
        <v>8.1282266961476279E-3</v>
      </c>
      <c r="K81" s="60">
        <f t="shared" si="301"/>
        <v>8.1282266961476279E-3</v>
      </c>
      <c r="L81" s="60">
        <f t="shared" si="301"/>
        <v>8.1282266961476279E-3</v>
      </c>
      <c r="M81" s="60">
        <f t="shared" si="301"/>
        <v>8.1282266961476279E-3</v>
      </c>
      <c r="N81" s="60">
        <f t="shared" si="301"/>
        <v>8.1282266961476279E-3</v>
      </c>
      <c r="O81" s="86">
        <f t="shared" si="299"/>
        <v>8.1689854520936404E-3</v>
      </c>
      <c r="P81" s="44">
        <f t="shared" si="282"/>
        <v>8.128226696147562E-3</v>
      </c>
    </row>
    <row r="82" spans="1:16" x14ac:dyDescent="0.25">
      <c r="A82" s="41" t="s">
        <v>115</v>
      </c>
      <c r="B82" s="73">
        <f>+Historicals!B121</f>
        <v>126</v>
      </c>
      <c r="C82" s="73">
        <f>+Historicals!C121</f>
        <v>131</v>
      </c>
      <c r="D82" s="73">
        <f>+Historicals!D121</f>
        <v>129</v>
      </c>
      <c r="E82" s="73">
        <f>+Historicals!E121</f>
        <v>130</v>
      </c>
      <c r="F82" s="73">
        <f>+Historicals!F121</f>
        <v>138</v>
      </c>
      <c r="G82" s="73">
        <f>+Historicals!G121</f>
        <v>148</v>
      </c>
      <c r="H82" s="73">
        <f>+Historicals!H121</f>
        <v>195</v>
      </c>
      <c r="I82" s="73">
        <f>+Historicals!I121</f>
        <v>193</v>
      </c>
      <c r="J82" s="77">
        <f>I82*(1+$P$83)</f>
        <v>196.22114504033553</v>
      </c>
      <c r="K82" s="43">
        <f t="shared" ref="K82:N82" si="302">J82*(1+$P$83)</f>
        <v>199.49605057482069</v>
      </c>
      <c r="L82" s="43">
        <f t="shared" si="302"/>
        <v>202.82561385915025</v>
      </c>
      <c r="M82" s="43">
        <f t="shared" si="302"/>
        <v>206.21074712410055</v>
      </c>
      <c r="N82" s="43">
        <f t="shared" si="302"/>
        <v>209.65237782546157</v>
      </c>
      <c r="O82" s="86"/>
      <c r="P82" s="44"/>
    </row>
    <row r="83" spans="1:16" x14ac:dyDescent="0.25">
      <c r="A83" s="40" t="s">
        <v>128</v>
      </c>
      <c r="B83" s="71" t="str">
        <f t="shared" ref="B83" si="303">+IFERROR(B82/A82-1,"nm")</f>
        <v>nm</v>
      </c>
      <c r="C83" s="71">
        <f t="shared" ref="C83" si="304">+IFERROR(C82/B82-1,"nm")</f>
        <v>3.9682539682539764E-2</v>
      </c>
      <c r="D83" s="71">
        <f t="shared" ref="D83" si="305">+IFERROR(D82/C82-1,"nm")</f>
        <v>-1.5267175572519109E-2</v>
      </c>
      <c r="E83" s="71">
        <f t="shared" ref="E83" si="306">+IFERROR(E82/D82-1,"nm")</f>
        <v>7.7519379844961378E-3</v>
      </c>
      <c r="F83" s="71">
        <f t="shared" ref="F83" si="307">+IFERROR(F82/E82-1,"nm")</f>
        <v>6.1538461538461542E-2</v>
      </c>
      <c r="G83" s="71">
        <f t="shared" ref="G83" si="308">+IFERROR(G82/F82-1,"nm")</f>
        <v>7.2463768115942129E-2</v>
      </c>
      <c r="H83" s="71">
        <f t="shared" ref="H83" si="309">+IFERROR(H82/G82-1,"nm")</f>
        <v>0.31756756756756754</v>
      </c>
      <c r="I83" s="71">
        <f t="shared" ref="I83" si="310">+IFERROR(I82/H82-1,"nm")</f>
        <v>-1.025641025641022E-2</v>
      </c>
      <c r="J83" s="78">
        <f t="shared" ref="J83" si="311">+IFERROR(J82/I82-1,"nm")</f>
        <v>1.6689870675313578E-2</v>
      </c>
      <c r="K83" s="60">
        <f t="shared" ref="K83" si="312">+IFERROR(K82/J82-1,"nm")</f>
        <v>1.6689870675313578E-2</v>
      </c>
      <c r="L83" s="60">
        <f t="shared" ref="L83" si="313">+IFERROR(L82/K82-1,"nm")</f>
        <v>1.6689870675313578E-2</v>
      </c>
      <c r="M83" s="60">
        <f t="shared" ref="M83" si="314">+IFERROR(M82/L82-1,"nm")</f>
        <v>1.6689870675313578E-2</v>
      </c>
      <c r="N83" s="60">
        <f t="shared" ref="N83" si="315">+IFERROR(N82/M82-1,"nm")</f>
        <v>1.6689870675313578E-2</v>
      </c>
      <c r="O83" s="86">
        <f t="shared" ref="O83:O85" si="316">AVERAGE(C83:I83)</f>
        <v>6.7640098437153975E-2</v>
      </c>
      <c r="P83" s="44">
        <f t="shared" si="282"/>
        <v>1.6689870675313623E-2</v>
      </c>
    </row>
    <row r="84" spans="1:16" x14ac:dyDescent="0.25">
      <c r="A84" s="40" t="s">
        <v>136</v>
      </c>
      <c r="B84" s="71">
        <f>+Historicals!B193</f>
        <v>0.01</v>
      </c>
      <c r="C84" s="71">
        <f>+Historicals!C193</f>
        <v>0.04</v>
      </c>
      <c r="D84" s="71">
        <f>+Historicals!D193</f>
        <v>-0.02</v>
      </c>
      <c r="E84" s="71">
        <f>+Historicals!E193</f>
        <v>-0.01</v>
      </c>
      <c r="F84" s="71">
        <f>+Historicals!F193</f>
        <v>0.08</v>
      </c>
      <c r="G84" s="71">
        <f>+Historicals!G193</f>
        <v>0.11</v>
      </c>
      <c r="H84" s="71">
        <f>+Historicals!H193</f>
        <v>0.26</v>
      </c>
      <c r="I84" s="71">
        <f>+Historicals!I193</f>
        <v>-0.06</v>
      </c>
      <c r="J84" s="81">
        <f>$P$84</f>
        <v>6.0000000000000001E-3</v>
      </c>
      <c r="K84" s="75">
        <f t="shared" ref="K84:N84" si="317">$P$84</f>
        <v>6.0000000000000001E-3</v>
      </c>
      <c r="L84" s="75">
        <f t="shared" si="317"/>
        <v>6.0000000000000001E-3</v>
      </c>
      <c r="M84" s="75">
        <f t="shared" si="317"/>
        <v>6.0000000000000001E-3</v>
      </c>
      <c r="N84" s="75">
        <f t="shared" si="317"/>
        <v>6.0000000000000001E-3</v>
      </c>
      <c r="O84" s="86">
        <f t="shared" si="316"/>
        <v>5.7142857142857148E-2</v>
      </c>
      <c r="P84" s="44">
        <f t="shared" si="282"/>
        <v>6.0000000000000001E-3</v>
      </c>
    </row>
    <row r="85" spans="1:16" x14ac:dyDescent="0.25">
      <c r="A85" s="40" t="s">
        <v>137</v>
      </c>
      <c r="B85" s="71" t="str">
        <f t="shared" ref="B85:N85" si="318">+IFERROR(B83-B84,"nm")</f>
        <v>nm</v>
      </c>
      <c r="C85" s="71">
        <f t="shared" si="318"/>
        <v>-3.1746031746023723E-4</v>
      </c>
      <c r="D85" s="71">
        <f t="shared" si="318"/>
        <v>4.732824427480891E-3</v>
      </c>
      <c r="E85" s="71">
        <f t="shared" si="318"/>
        <v>1.775193798449614E-2</v>
      </c>
      <c r="F85" s="71">
        <f t="shared" si="318"/>
        <v>-1.846153846153846E-2</v>
      </c>
      <c r="G85" s="71">
        <f t="shared" si="318"/>
        <v>-3.7536231884057872E-2</v>
      </c>
      <c r="H85" s="71">
        <f t="shared" si="318"/>
        <v>5.7567567567567535E-2</v>
      </c>
      <c r="I85" s="71">
        <f t="shared" si="318"/>
        <v>4.9743589743589778E-2</v>
      </c>
      <c r="J85" s="78">
        <f t="shared" si="318"/>
        <v>1.0689870675313578E-2</v>
      </c>
      <c r="K85" s="60">
        <f t="shared" si="318"/>
        <v>1.0689870675313578E-2</v>
      </c>
      <c r="L85" s="60">
        <f t="shared" si="318"/>
        <v>1.0689870675313578E-2</v>
      </c>
      <c r="M85" s="60">
        <f t="shared" si="318"/>
        <v>1.0689870675313578E-2</v>
      </c>
      <c r="N85" s="60">
        <f t="shared" si="318"/>
        <v>1.0689870675313578E-2</v>
      </c>
      <c r="O85" s="86">
        <f t="shared" si="316"/>
        <v>1.0497241294296826E-2</v>
      </c>
      <c r="P85" s="44">
        <f t="shared" si="282"/>
        <v>1.0689870675313623E-2</v>
      </c>
    </row>
    <row r="86" spans="1:16" x14ac:dyDescent="0.25">
      <c r="A86" s="9" t="s">
        <v>129</v>
      </c>
      <c r="B86" s="68">
        <f>+Historicals!B139+Historicals!B172</f>
        <v>1039</v>
      </c>
      <c r="C86" s="68">
        <f>+Historicals!C139+Historicals!C172</f>
        <v>1420</v>
      </c>
      <c r="D86" s="68">
        <f>+Historicals!D139+Historicals!D172</f>
        <v>1561</v>
      </c>
      <c r="E86" s="68">
        <f>+Historicals!E139+Historicals!E172</f>
        <v>1863</v>
      </c>
      <c r="F86" s="68">
        <f>+Historicals!F139+Historicals!F172</f>
        <v>2426</v>
      </c>
      <c r="G86" s="68">
        <f>+Historicals!G139+Historicals!G172</f>
        <v>2534</v>
      </c>
      <c r="H86" s="68">
        <f>+Historicals!H139+Historicals!H172</f>
        <v>3289</v>
      </c>
      <c r="I86" s="68">
        <f>+Historicals!I139+Historicals!I172</f>
        <v>2406</v>
      </c>
      <c r="J86" s="77">
        <f>I86*(1+$P$87)</f>
        <v>2739.5631926877782</v>
      </c>
      <c r="K86" s="43">
        <f t="shared" ref="K86:N86" si="319">J86*(1+$P$87)</f>
        <v>3119.3709421153999</v>
      </c>
      <c r="L86" s="43">
        <f t="shared" si="319"/>
        <v>3551.8345043055474</v>
      </c>
      <c r="M86" s="43">
        <f t="shared" si="319"/>
        <v>4044.2539794322183</v>
      </c>
      <c r="N86" s="43">
        <f t="shared" si="319"/>
        <v>4604.941539457016</v>
      </c>
      <c r="O86" s="86"/>
      <c r="P86" s="44"/>
    </row>
    <row r="87" spans="1:16" x14ac:dyDescent="0.25">
      <c r="A87" s="42" t="s">
        <v>128</v>
      </c>
      <c r="B87" s="71" t="str">
        <f t="shared" ref="B87" si="320">+IFERROR(B86/A86-1,"nm")</f>
        <v>nm</v>
      </c>
      <c r="C87" s="71">
        <f t="shared" ref="C87" si="321">+IFERROR(C86/B86-1,"nm")</f>
        <v>0.36669874879692022</v>
      </c>
      <c r="D87" s="71">
        <f t="shared" ref="D87" si="322">+IFERROR(D86/C86-1,"nm")</f>
        <v>9.9295774647887303E-2</v>
      </c>
      <c r="E87" s="71">
        <f t="shared" ref="E87" si="323">+IFERROR(E86/D86-1,"nm")</f>
        <v>0.19346572709801402</v>
      </c>
      <c r="F87" s="71">
        <f t="shared" ref="F87" si="324">+IFERROR(F86/E86-1,"nm")</f>
        <v>0.3022007514761138</v>
      </c>
      <c r="G87" s="71">
        <f t="shared" ref="G87" si="325">+IFERROR(G86/F86-1,"nm")</f>
        <v>4.4517724649629109E-2</v>
      </c>
      <c r="H87" s="71">
        <f t="shared" ref="H87" si="326">+IFERROR(H86/G86-1,"nm")</f>
        <v>0.29794790844514596</v>
      </c>
      <c r="I87" s="71">
        <f>+IFERROR(I86/H86-1,"nm")</f>
        <v>-0.26847065977500761</v>
      </c>
      <c r="J87" s="78">
        <f>+IFERROR(J86/I86-1,"nm")</f>
        <v>0.13863806844878557</v>
      </c>
      <c r="K87" s="60">
        <f t="shared" ref="K87" si="327">+IFERROR(K86/J86-1,"nm")</f>
        <v>0.13863806844878557</v>
      </c>
      <c r="L87" s="60">
        <f t="shared" ref="L87" si="328">+IFERROR(L86/K86-1,"nm")</f>
        <v>0.13863806844878557</v>
      </c>
      <c r="M87" s="60">
        <f t="shared" ref="M87" si="329">+IFERROR(M86/L86-1,"nm")</f>
        <v>0.13863806844878557</v>
      </c>
      <c r="N87" s="60">
        <f t="shared" ref="N87" si="330">+IFERROR(N86/M86-1,"nm")</f>
        <v>0.13863806844878557</v>
      </c>
      <c r="O87" s="86">
        <f t="shared" ref="O87:O88" si="331">AVERAGE(C87:I87)</f>
        <v>0.14795085361981469</v>
      </c>
      <c r="P87" s="44">
        <f t="shared" si="282"/>
        <v>0.13863806844878554</v>
      </c>
    </row>
    <row r="88" spans="1:16" x14ac:dyDescent="0.25">
      <c r="A88" s="42" t="s">
        <v>130</v>
      </c>
      <c r="B88" s="71">
        <f t="shared" ref="B88:H88" si="332">+IFERROR(B86/B$18,"nm")</f>
        <v>7.5618631732168845E-2</v>
      </c>
      <c r="C88" s="71">
        <f t="shared" si="332"/>
        <v>9.6179897046870771E-2</v>
      </c>
      <c r="D88" s="71">
        <f t="shared" si="332"/>
        <v>0.10258937960042061</v>
      </c>
      <c r="E88" s="71">
        <f t="shared" si="332"/>
        <v>0.12541231908448333</v>
      </c>
      <c r="F88" s="71">
        <f t="shared" si="332"/>
        <v>0.15255942648723431</v>
      </c>
      <c r="G88" s="71">
        <f t="shared" si="332"/>
        <v>0.17495167080916874</v>
      </c>
      <c r="H88" s="71">
        <f t="shared" si="332"/>
        <v>0.19145468304325047</v>
      </c>
      <c r="I88" s="71">
        <f>+IFERROR(I86/I$18,"nm")</f>
        <v>0.13109573366752031</v>
      </c>
      <c r="J88" s="78">
        <f t="shared" ref="J88:N88" si="333">+IFERROR(J86/J$18,"nm")</f>
        <v>0.14297299065385169</v>
      </c>
      <c r="K88" s="60">
        <f t="shared" si="333"/>
        <v>0.15592632562970127</v>
      </c>
      <c r="L88" s="60">
        <f t="shared" si="333"/>
        <v>0.1700532311256136</v>
      </c>
      <c r="M88" s="60">
        <f t="shared" si="333"/>
        <v>0.18546003248314191</v>
      </c>
      <c r="N88" s="60">
        <f t="shared" si="333"/>
        <v>0.20226268810641479</v>
      </c>
      <c r="O88" s="86">
        <f t="shared" si="331"/>
        <v>0.13917758710556408</v>
      </c>
      <c r="P88" s="44">
        <f t="shared" si="282"/>
        <v>0.12156735117730588</v>
      </c>
    </row>
    <row r="89" spans="1:16" x14ac:dyDescent="0.25">
      <c r="A89" s="9" t="s">
        <v>131</v>
      </c>
      <c r="B89" s="68">
        <f>+Historicals!B172</f>
        <v>46</v>
      </c>
      <c r="C89" s="68">
        <f>+Historicals!C172</f>
        <v>48</v>
      </c>
      <c r="D89" s="68">
        <f>+Historicals!D172</f>
        <v>54</v>
      </c>
      <c r="E89" s="68">
        <f>+Historicals!E172</f>
        <v>56</v>
      </c>
      <c r="F89" s="68">
        <f>+Historicals!F172</f>
        <v>50</v>
      </c>
      <c r="G89" s="68">
        <f>+Historicals!G172</f>
        <v>44</v>
      </c>
      <c r="H89" s="68">
        <f>+Historicals!H172</f>
        <v>46</v>
      </c>
      <c r="I89" s="68">
        <f>+Historicals!I172</f>
        <v>41</v>
      </c>
      <c r="J89" s="77">
        <f>I89*(1+$P$90)</f>
        <v>40.915349666436619</v>
      </c>
      <c r="K89" s="43">
        <f t="shared" ref="K89:N89" si="334">J89*(1+$P$90)</f>
        <v>40.830874105531102</v>
      </c>
      <c r="L89" s="43">
        <f t="shared" si="334"/>
        <v>40.746572956440431</v>
      </c>
      <c r="M89" s="43">
        <f t="shared" si="334"/>
        <v>40.662445859066594</v>
      </c>
      <c r="N89" s="43">
        <f t="shared" si="334"/>
        <v>40.578492454055059</v>
      </c>
      <c r="O89" s="86"/>
      <c r="P89" s="44"/>
    </row>
    <row r="90" spans="1:16" x14ac:dyDescent="0.25">
      <c r="A90" s="42" t="s">
        <v>128</v>
      </c>
      <c r="B90" s="71" t="str">
        <f t="shared" ref="B90" si="335">+IFERROR(B89/A89-1,"nm")</f>
        <v>nm</v>
      </c>
      <c r="C90" s="71">
        <f t="shared" ref="C90" si="336">+IFERROR(C89/B89-1,"nm")</f>
        <v>4.3478260869565188E-2</v>
      </c>
      <c r="D90" s="71">
        <f t="shared" ref="D90" si="337">+IFERROR(D89/C89-1,"nm")</f>
        <v>0.125</v>
      </c>
      <c r="E90" s="71">
        <f t="shared" ref="E90" si="338">+IFERROR(E89/D89-1,"nm")</f>
        <v>3.7037037037036979E-2</v>
      </c>
      <c r="F90" s="71">
        <f t="shared" ref="F90" si="339">+IFERROR(F89/E89-1,"nm")</f>
        <v>-0.1071428571428571</v>
      </c>
      <c r="G90" s="71">
        <f t="shared" ref="G90" si="340">+IFERROR(G89/F89-1,"nm")</f>
        <v>-0.12</v>
      </c>
      <c r="H90" s="71">
        <f t="shared" ref="H90" si="341">+IFERROR(H89/G89-1,"nm")</f>
        <v>4.5454545454545414E-2</v>
      </c>
      <c r="I90" s="71">
        <f>+IFERROR(I89/H89-1,"nm")</f>
        <v>-0.10869565217391308</v>
      </c>
      <c r="J90" s="78">
        <f t="shared" ref="J90" si="342">+IFERROR(J89/I89-1,"nm")</f>
        <v>-2.0646422820337351E-3</v>
      </c>
      <c r="K90" s="60">
        <f t="shared" ref="K90" si="343">+IFERROR(K89/J89-1,"nm")</f>
        <v>-2.0646422820336241E-3</v>
      </c>
      <c r="L90" s="60">
        <f t="shared" ref="L90" si="344">+IFERROR(L89/K89-1,"nm")</f>
        <v>-2.0646422820336241E-3</v>
      </c>
      <c r="M90" s="60">
        <f t="shared" ref="M90" si="345">+IFERROR(M89/L89-1,"nm")</f>
        <v>-2.0646422820337351E-3</v>
      </c>
      <c r="N90" s="60">
        <f t="shared" ref="N90" si="346">+IFERROR(N89/M89-1,"nm")</f>
        <v>-2.0646422820337351E-3</v>
      </c>
      <c r="O90" s="86">
        <f t="shared" ref="O90:O91" si="347">AVERAGE(C90:I90)</f>
        <v>-1.2124095136517512E-2</v>
      </c>
      <c r="P90" s="44">
        <f t="shared" si="282"/>
        <v>-2.064642282033602E-3</v>
      </c>
    </row>
    <row r="91" spans="1:16" x14ac:dyDescent="0.25">
      <c r="A91" s="42" t="s">
        <v>132</v>
      </c>
      <c r="B91" s="71">
        <f t="shared" ref="B91:H91" si="348">+IFERROR(B89/B$18,"nm")</f>
        <v>3.3478893740902477E-3</v>
      </c>
      <c r="C91" s="71">
        <f t="shared" si="348"/>
        <v>3.251151449471688E-3</v>
      </c>
      <c r="D91" s="71">
        <f t="shared" si="348"/>
        <v>3.5488958990536278E-3</v>
      </c>
      <c r="E91" s="71">
        <f t="shared" si="348"/>
        <v>3.7697744867048132E-3</v>
      </c>
      <c r="F91" s="71">
        <f t="shared" si="348"/>
        <v>3.1442585838259338E-3</v>
      </c>
      <c r="G91" s="71">
        <f t="shared" si="348"/>
        <v>3.0378348522507597E-3</v>
      </c>
      <c r="H91" s="71">
        <f t="shared" si="348"/>
        <v>2.6776878747307759E-3</v>
      </c>
      <c r="I91" s="71">
        <f>+IFERROR(I89/I$18,"nm")</f>
        <v>2.2339671988230807E-3</v>
      </c>
      <c r="J91" s="78">
        <f t="shared" ref="J91:N91" si="349">+IFERROR(J89/J$18,"nm")</f>
        <v>2.1353002263544444E-3</v>
      </c>
      <c r="K91" s="60">
        <f t="shared" si="349"/>
        <v>2.040991049050059E-3</v>
      </c>
      <c r="L91" s="60">
        <f t="shared" si="349"/>
        <v>1.9508471974521268E-3</v>
      </c>
      <c r="M91" s="60">
        <f t="shared" si="349"/>
        <v>1.8646847028448057E-3</v>
      </c>
      <c r="N91" s="60">
        <f t="shared" si="349"/>
        <v>1.7823277218044378E-3</v>
      </c>
      <c r="O91" s="86">
        <f t="shared" si="347"/>
        <v>3.0947957635515254E-3</v>
      </c>
      <c r="P91" s="44">
        <f t="shared" si="282"/>
        <v>3.1896095235758289E-3</v>
      </c>
    </row>
    <row r="92" spans="1:16" x14ac:dyDescent="0.25">
      <c r="A92" s="9" t="s">
        <v>133</v>
      </c>
      <c r="B92" s="68">
        <f>+Historicals!B139</f>
        <v>993</v>
      </c>
      <c r="C92" s="68">
        <f>+Historicals!C139</f>
        <v>1372</v>
      </c>
      <c r="D92" s="68">
        <f>+Historicals!D139</f>
        <v>1507</v>
      </c>
      <c r="E92" s="68">
        <f>+Historicals!E139</f>
        <v>1807</v>
      </c>
      <c r="F92" s="68">
        <f>+Historicals!F139</f>
        <v>2376</v>
      </c>
      <c r="G92" s="68">
        <f>+Historicals!G139</f>
        <v>2490</v>
      </c>
      <c r="H92" s="68">
        <f>+Historicals!H139</f>
        <v>3243</v>
      </c>
      <c r="I92" s="68">
        <f>+Historicals!I139</f>
        <v>2365</v>
      </c>
      <c r="J92" s="77">
        <f>I92*(1+$P$93)</f>
        <v>2707.1155956450357</v>
      </c>
      <c r="K92" s="43">
        <f t="shared" ref="K92:N92" si="350">J92*(1+$P$93)</f>
        <v>3098.7208660399901</v>
      </c>
      <c r="L92" s="43">
        <f t="shared" si="350"/>
        <v>3546.9748765359618</v>
      </c>
      <c r="M92" s="43">
        <f t="shared" si="350"/>
        <v>4060.0723068209841</v>
      </c>
      <c r="N92" s="43">
        <f t="shared" si="350"/>
        <v>4647.3932605672744</v>
      </c>
      <c r="O92" s="86"/>
      <c r="P92" s="44"/>
    </row>
    <row r="93" spans="1:16" x14ac:dyDescent="0.25">
      <c r="A93" s="42" t="s">
        <v>128</v>
      </c>
      <c r="B93" s="71" t="str">
        <f t="shared" ref="B93" si="351">+IFERROR(B92/A92-1,"nm")</f>
        <v>nm</v>
      </c>
      <c r="C93" s="71">
        <f t="shared" ref="C93" si="352">+IFERROR(C92/B92-1,"nm")</f>
        <v>0.38167170191339372</v>
      </c>
      <c r="D93" s="71">
        <f t="shared" ref="D93" si="353">+IFERROR(D92/C92-1,"nm")</f>
        <v>9.8396501457725938E-2</v>
      </c>
      <c r="E93" s="71">
        <f t="shared" ref="E93" si="354">+IFERROR(E92/D92-1,"nm")</f>
        <v>0.19907100199071004</v>
      </c>
      <c r="F93" s="71">
        <f t="shared" ref="F93" si="355">+IFERROR(F92/E92-1,"nm")</f>
        <v>0.31488655229662421</v>
      </c>
      <c r="G93" s="71">
        <f t="shared" ref="G93" si="356">+IFERROR(G92/F92-1,"nm")</f>
        <v>4.7979797979798011E-2</v>
      </c>
      <c r="H93" s="71">
        <f t="shared" ref="H93" si="357">+IFERROR(H92/G92-1,"nm")</f>
        <v>0.30240963855421676</v>
      </c>
      <c r="I93" s="71">
        <f>+IFERROR(I92/H92-1,"nm")</f>
        <v>-0.27073697193956214</v>
      </c>
      <c r="J93" s="78">
        <f t="shared" ref="J93" si="358">+IFERROR(J92/I92-1,"nm")</f>
        <v>0.14465775714377838</v>
      </c>
      <c r="K93" s="60">
        <f t="shared" ref="K93" si="359">+IFERROR(K92/J92-1,"nm")</f>
        <v>0.14465775714377838</v>
      </c>
      <c r="L93" s="60">
        <f t="shared" ref="L93" si="360">+IFERROR(L92/K92-1,"nm")</f>
        <v>0.14465775714377838</v>
      </c>
      <c r="M93" s="60">
        <f t="shared" ref="M93" si="361">+IFERROR(M92/L92-1,"nm")</f>
        <v>0.14465775714377838</v>
      </c>
      <c r="N93" s="60">
        <f t="shared" ref="N93" si="362">+IFERROR(N92/M92-1,"nm")</f>
        <v>0.14465775714377838</v>
      </c>
      <c r="O93" s="86">
        <f t="shared" ref="O93:O94" si="363">AVERAGE(C93:I93)</f>
        <v>0.15338260317898664</v>
      </c>
      <c r="P93" s="44">
        <f t="shared" si="282"/>
        <v>0.14465775714377835</v>
      </c>
    </row>
    <row r="94" spans="1:16" x14ac:dyDescent="0.25">
      <c r="A94" s="42" t="s">
        <v>130</v>
      </c>
      <c r="B94" s="71">
        <f t="shared" ref="B94:H94" si="364">+IFERROR(B92/B$18,"nm")</f>
        <v>7.2270742358078607E-2</v>
      </c>
      <c r="C94" s="71">
        <f t="shared" si="364"/>
        <v>9.2928745597399082E-2</v>
      </c>
      <c r="D94" s="71">
        <f t="shared" si="364"/>
        <v>9.9040483701366977E-2</v>
      </c>
      <c r="E94" s="71">
        <f t="shared" si="364"/>
        <v>0.12164254459777853</v>
      </c>
      <c r="F94" s="71">
        <f t="shared" si="364"/>
        <v>0.14941516790340836</v>
      </c>
      <c r="G94" s="71">
        <f t="shared" si="364"/>
        <v>0.17191383595691798</v>
      </c>
      <c r="H94" s="71">
        <f t="shared" si="364"/>
        <v>0.1887769951685197</v>
      </c>
      <c r="I94" s="71">
        <f>+IFERROR(I92/I$18,"nm")</f>
        <v>0.12886176646869721</v>
      </c>
      <c r="J94" s="78">
        <f t="shared" ref="J94:N94" si="365">+IFERROR(J92/J$18,"nm")</f>
        <v>0.14127960756230107</v>
      </c>
      <c r="K94" s="60">
        <f t="shared" si="365"/>
        <v>0.15489410132994266</v>
      </c>
      <c r="L94" s="60">
        <f t="shared" si="365"/>
        <v>0.16982056392130437</v>
      </c>
      <c r="M94" s="60">
        <f t="shared" si="365"/>
        <v>0.18618542399570989</v>
      </c>
      <c r="N94" s="60">
        <f t="shared" si="365"/>
        <v>0.20412729358575321</v>
      </c>
      <c r="O94" s="86">
        <f t="shared" si="363"/>
        <v>0.13608279134201254</v>
      </c>
      <c r="P94" s="44">
        <f t="shared" si="282"/>
        <v>0.11837774165373002</v>
      </c>
    </row>
    <row r="95" spans="1:16" x14ac:dyDescent="0.25">
      <c r="A95" s="9" t="s">
        <v>134</v>
      </c>
      <c r="B95" s="69">
        <f>+Historicals!B161</f>
        <v>69</v>
      </c>
      <c r="C95" s="69">
        <f>+Historicals!C161</f>
        <v>44</v>
      </c>
      <c r="D95" s="69">
        <f>+Historicals!D161</f>
        <v>51</v>
      </c>
      <c r="E95" s="69">
        <f>+Historicals!E161</f>
        <v>76</v>
      </c>
      <c r="F95" s="69">
        <f>+Historicals!F161</f>
        <v>49</v>
      </c>
      <c r="G95" s="69">
        <f>+Historicals!G161</f>
        <v>28</v>
      </c>
      <c r="H95" s="69">
        <f>+Historicals!H161</f>
        <v>94</v>
      </c>
      <c r="I95" s="69">
        <f>+Historicals!I161</f>
        <v>78</v>
      </c>
      <c r="J95" s="77">
        <f>I95*(1+$P$96)</f>
        <v>74.279278680210055</v>
      </c>
      <c r="K95" s="43">
        <f t="shared" ref="K95:N95" si="366">J95*(1+$P$96)</f>
        <v>70.73604155451676</v>
      </c>
      <c r="L95" s="43">
        <f t="shared" si="366"/>
        <v>67.361822350806008</v>
      </c>
      <c r="M95" s="43">
        <f t="shared" si="366"/>
        <v>64.148558651311816</v>
      </c>
      <c r="N95" s="43">
        <f t="shared" si="366"/>
        <v>61.088572628135765</v>
      </c>
      <c r="O95" s="86"/>
      <c r="P95" s="44"/>
    </row>
    <row r="96" spans="1:16" x14ac:dyDescent="0.25">
      <c r="A96" s="42" t="s">
        <v>128</v>
      </c>
      <c r="B96" s="71" t="str">
        <f t="shared" ref="B96" si="367">+IFERROR(B95/A95-1,"nm")</f>
        <v>nm</v>
      </c>
      <c r="C96" s="71">
        <f t="shared" ref="C96" si="368">+IFERROR(C95/B95-1,"nm")</f>
        <v>-0.3623188405797102</v>
      </c>
      <c r="D96" s="71">
        <f t="shared" ref="D96" si="369">+IFERROR(D95/C95-1,"nm")</f>
        <v>0.15909090909090917</v>
      </c>
      <c r="E96" s="71">
        <f t="shared" ref="E96" si="370">+IFERROR(E95/D95-1,"nm")</f>
        <v>0.49019607843137258</v>
      </c>
      <c r="F96" s="71">
        <f t="shared" ref="F96" si="371">+IFERROR(F95/E95-1,"nm")</f>
        <v>-0.35526315789473684</v>
      </c>
      <c r="G96" s="71">
        <f t="shared" ref="G96" si="372">+IFERROR(G95/F95-1,"nm")</f>
        <v>-0.4285714285714286</v>
      </c>
      <c r="H96" s="71">
        <f t="shared" ref="H96" si="373">+IFERROR(H95/G95-1,"nm")</f>
        <v>2.3571428571428572</v>
      </c>
      <c r="I96" s="71">
        <f>+IFERROR(I95/H95-1,"nm")</f>
        <v>-0.17021276595744683</v>
      </c>
      <c r="J96" s="78">
        <f t="shared" ref="J96" si="374">+IFERROR(J95/I95-1,"nm")</f>
        <v>-4.7701555381922334E-2</v>
      </c>
      <c r="K96" s="60">
        <f t="shared" ref="K96" si="375">+IFERROR(K95/J95-1,"nm")</f>
        <v>-4.7701555381922556E-2</v>
      </c>
      <c r="L96" s="60">
        <f t="shared" ref="L96" si="376">+IFERROR(L95/K95-1,"nm")</f>
        <v>-4.7701555381922445E-2</v>
      </c>
      <c r="M96" s="60">
        <f t="shared" ref="M96" si="377">+IFERROR(M95/L95-1,"nm")</f>
        <v>-4.7701555381922445E-2</v>
      </c>
      <c r="N96" s="60">
        <f t="shared" ref="N96" si="378">+IFERROR(N95/M95-1,"nm")</f>
        <v>-4.7701555381922445E-2</v>
      </c>
      <c r="O96" s="86">
        <f t="shared" ref="O96:O97" si="379">AVERAGE(C96:I96)</f>
        <v>0.24143766452311666</v>
      </c>
      <c r="P96" s="44">
        <f t="shared" si="282"/>
        <v>-4.7701555381922424E-2</v>
      </c>
    </row>
    <row r="97" spans="1:16" x14ac:dyDescent="0.25">
      <c r="A97" s="42" t="s">
        <v>132</v>
      </c>
      <c r="B97" s="71">
        <f t="shared" ref="B97:H97" si="380">+IFERROR(B95/B$18,"nm")</f>
        <v>5.0218340611353713E-3</v>
      </c>
      <c r="C97" s="71">
        <f t="shared" si="380"/>
        <v>2.980222162015714E-3</v>
      </c>
      <c r="D97" s="71">
        <f t="shared" si="380"/>
        <v>3.3517350157728706E-3</v>
      </c>
      <c r="E97" s="71">
        <f t="shared" si="380"/>
        <v>5.1161225176708175E-3</v>
      </c>
      <c r="F97" s="71">
        <f t="shared" si="380"/>
        <v>3.081373412149415E-3</v>
      </c>
      <c r="G97" s="71">
        <f t="shared" si="380"/>
        <v>1.9331676332504833E-3</v>
      </c>
      <c r="H97" s="71">
        <f t="shared" si="380"/>
        <v>5.4717969614063678E-3</v>
      </c>
      <c r="I97" s="71">
        <f>+IFERROR(I95/I$18,"nm")</f>
        <v>4.2499863782487881E-3</v>
      </c>
      <c r="J97" s="78">
        <f t="shared" ref="J97:N97" si="381">+IFERROR(J95/J$18,"nm")</f>
        <v>3.8765050738257772E-3</v>
      </c>
      <c r="K97" s="60">
        <f t="shared" si="381"/>
        <v>3.5358446474807307E-3</v>
      </c>
      <c r="L97" s="60">
        <f t="shared" si="381"/>
        <v>3.2251208583559364E-3</v>
      </c>
      <c r="M97" s="60">
        <f t="shared" si="381"/>
        <v>2.9417029275914238E-3</v>
      </c>
      <c r="N97" s="60">
        <f t="shared" si="381"/>
        <v>2.6831912645318015E-3</v>
      </c>
      <c r="O97" s="86">
        <f t="shared" si="379"/>
        <v>3.7406291543592082E-3</v>
      </c>
      <c r="P97" s="44">
        <f t="shared" si="282"/>
        <v>3.7558878971715214E-3</v>
      </c>
    </row>
    <row r="98" spans="1:16" x14ac:dyDescent="0.25">
      <c r="A98" s="67" t="s">
        <v>106</v>
      </c>
      <c r="B98" s="66"/>
      <c r="C98" s="66"/>
      <c r="D98" s="66"/>
      <c r="E98" s="66"/>
      <c r="F98" s="66"/>
      <c r="G98" s="66"/>
      <c r="H98" s="66"/>
      <c r="I98" s="66"/>
      <c r="J98" s="76"/>
      <c r="K98" s="61"/>
      <c r="L98" s="61"/>
      <c r="M98" s="61"/>
      <c r="N98" s="61"/>
      <c r="O98" s="87"/>
      <c r="P98" s="88"/>
    </row>
    <row r="99" spans="1:16" x14ac:dyDescent="0.25">
      <c r="A99" s="9" t="s">
        <v>135</v>
      </c>
      <c r="B99" s="68">
        <f>+Historicals!B122</f>
        <v>4653</v>
      </c>
      <c r="C99" s="68">
        <f>+Historicals!C122</f>
        <v>4317</v>
      </c>
      <c r="D99" s="68">
        <f>+Historicals!D122</f>
        <v>4737</v>
      </c>
      <c r="E99" s="68">
        <f>+Historicals!E122</f>
        <v>5166</v>
      </c>
      <c r="F99" s="68">
        <f>+Historicals!F122</f>
        <v>5254</v>
      </c>
      <c r="G99" s="68">
        <f>+Historicals!G122</f>
        <v>5028</v>
      </c>
      <c r="H99" s="68">
        <f>+Historicals!H122</f>
        <v>5343</v>
      </c>
      <c r="I99" s="68">
        <f>+Historicals!I122</f>
        <v>5955</v>
      </c>
      <c r="J99" s="77">
        <f>I99*(1+$P$100)</f>
        <v>6249.4375955136557</v>
      </c>
      <c r="K99" s="43">
        <f t="shared" ref="K99:N99" si="382">J99*(1+$P$100)</f>
        <v>6558.4332930679266</v>
      </c>
      <c r="L99" s="43">
        <f t="shared" si="382"/>
        <v>6882.7068999776875</v>
      </c>
      <c r="M99" s="43">
        <f t="shared" si="382"/>
        <v>7223.0138135385068</v>
      </c>
      <c r="N99" s="43">
        <f t="shared" si="382"/>
        <v>7580.1467807291365</v>
      </c>
      <c r="O99" s="86"/>
      <c r="P99" s="44"/>
    </row>
    <row r="100" spans="1:16" x14ac:dyDescent="0.25">
      <c r="A100" s="40" t="s">
        <v>128</v>
      </c>
      <c r="B100" s="71" t="str">
        <f>+IFERROR(B99/A99-1,"nm")</f>
        <v>nm</v>
      </c>
      <c r="C100" s="71">
        <f t="shared" ref="C100" si="383">+IFERROR(C99/B99-1,"nm")</f>
        <v>-7.2211476466795599E-2</v>
      </c>
      <c r="D100" s="71">
        <f t="shared" ref="D100" si="384">+IFERROR(D99/C99-1,"nm")</f>
        <v>9.7289784572619942E-2</v>
      </c>
      <c r="E100" s="71">
        <f t="shared" ref="E100" si="385">+IFERROR(E99/D99-1,"nm")</f>
        <v>9.0563647878403986E-2</v>
      </c>
      <c r="F100" s="71">
        <f t="shared" ref="F100" si="386">+IFERROR(F99/E99-1,"nm")</f>
        <v>1.7034456058846237E-2</v>
      </c>
      <c r="G100" s="71">
        <f t="shared" ref="G100" si="387">+IFERROR(G99/F99-1,"nm")</f>
        <v>-4.3014845831747195E-2</v>
      </c>
      <c r="H100" s="71">
        <f t="shared" ref="H100" si="388">+IFERROR(H99/G99-1,"nm")</f>
        <v>6.2649164677804237E-2</v>
      </c>
      <c r="I100" s="71">
        <f>+IFERROR(I99/H99-1,"nm")</f>
        <v>0.11454239191465465</v>
      </c>
      <c r="J100" s="78">
        <f t="shared" ref="J100" si="389">+IFERROR(J99/I99-1,"nm")</f>
        <v>4.9443760791545888E-2</v>
      </c>
      <c r="K100" s="60">
        <f t="shared" ref="K100" si="390">+IFERROR(K99/J99-1,"nm")</f>
        <v>4.9443760791545888E-2</v>
      </c>
      <c r="L100" s="60">
        <f t="shared" ref="L100" si="391">+IFERROR(L99/K99-1,"nm")</f>
        <v>4.9443760791545888E-2</v>
      </c>
      <c r="M100" s="60">
        <f t="shared" ref="M100" si="392">+IFERROR(M99/L99-1,"nm")</f>
        <v>4.9443760791545888E-2</v>
      </c>
      <c r="N100" s="60">
        <f t="shared" ref="N100" si="393">+IFERROR(N99/M99-1,"nm")</f>
        <v>4.9443760791545888E-2</v>
      </c>
      <c r="O100" s="86">
        <f t="shared" ref="O100" si="394">AVERAGE(C100:I100)</f>
        <v>3.8121874686255178E-2</v>
      </c>
      <c r="P100" s="44">
        <f>AVERAGE(C100:F100,I100)</f>
        <v>4.9443760791545846E-2</v>
      </c>
    </row>
    <row r="101" spans="1:16" x14ac:dyDescent="0.25">
      <c r="A101" s="41" t="s">
        <v>113</v>
      </c>
      <c r="B101" s="72">
        <f>+Historicals!B123</f>
        <v>3093</v>
      </c>
      <c r="C101" s="72">
        <f>+Historicals!C123</f>
        <v>2930</v>
      </c>
      <c r="D101" s="72">
        <f>+Historicals!D123</f>
        <v>3285</v>
      </c>
      <c r="E101" s="72">
        <f>+Historicals!E123</f>
        <v>3575</v>
      </c>
      <c r="F101" s="72">
        <f>+Historicals!F123</f>
        <v>3622</v>
      </c>
      <c r="G101" s="72">
        <f>+Historicals!G123</f>
        <v>3449</v>
      </c>
      <c r="H101" s="72">
        <f>+Historicals!H123</f>
        <v>3659</v>
      </c>
      <c r="I101" s="72">
        <f>+Historicals!I123</f>
        <v>4111</v>
      </c>
      <c r="J101" s="77">
        <f>I101*(1+$P$102)</f>
        <v>4352.248854015188</v>
      </c>
      <c r="K101" s="43">
        <f t="shared" ref="K101:N101" si="395">J101*(1+$P$102)</f>
        <v>4607.6550929886935</v>
      </c>
      <c r="L101" s="43">
        <f t="shared" si="395"/>
        <v>4878.0495252146156</v>
      </c>
      <c r="M101" s="43">
        <f t="shared" si="395"/>
        <v>5164.3117139247488</v>
      </c>
      <c r="N101" s="43">
        <f t="shared" si="395"/>
        <v>5467.3728384106544</v>
      </c>
      <c r="O101" s="86"/>
      <c r="P101" s="44"/>
    </row>
    <row r="102" spans="1:16" x14ac:dyDescent="0.25">
      <c r="A102" s="40" t="s">
        <v>128</v>
      </c>
      <c r="B102" s="71" t="str">
        <f t="shared" ref="B102" si="396">+IFERROR(B101/A101-1,"nm")</f>
        <v>nm</v>
      </c>
      <c r="C102" s="71">
        <f t="shared" ref="C102" si="397">+IFERROR(C101/B101-1,"nm")</f>
        <v>-5.269964435822827E-2</v>
      </c>
      <c r="D102" s="71">
        <f t="shared" ref="D102" si="398">+IFERROR(D101/C101-1,"nm")</f>
        <v>0.12116040955631391</v>
      </c>
      <c r="E102" s="71">
        <f t="shared" ref="E102" si="399">+IFERROR(E101/D101-1,"nm")</f>
        <v>8.8280060882800715E-2</v>
      </c>
      <c r="F102" s="71">
        <f t="shared" ref="F102" si="400">+IFERROR(F101/E101-1,"nm")</f>
        <v>1.3146853146853044E-2</v>
      </c>
      <c r="G102" s="71">
        <f t="shared" ref="G102" si="401">+IFERROR(G101/F101-1,"nm")</f>
        <v>-4.7763666482606326E-2</v>
      </c>
      <c r="H102" s="71">
        <f t="shared" ref="H102" si="402">+IFERROR(H101/G101-1,"nm")</f>
        <v>6.0887213685126174E-2</v>
      </c>
      <c r="I102" s="71">
        <f t="shared" ref="I102" si="403">+IFERROR(I101/H101-1,"nm")</f>
        <v>0.12353101940420874</v>
      </c>
      <c r="J102" s="78">
        <f t="shared" ref="J102" si="404">+IFERROR(J101/I101-1,"nm")</f>
        <v>5.8683739726389739E-2</v>
      </c>
      <c r="K102" s="60">
        <f t="shared" ref="K102" si="405">+IFERROR(K101/J101-1,"nm")</f>
        <v>5.8683739726389739E-2</v>
      </c>
      <c r="L102" s="60">
        <f t="shared" ref="L102" si="406">+IFERROR(L101/K101-1,"nm")</f>
        <v>5.8683739726389739E-2</v>
      </c>
      <c r="M102" s="60">
        <f t="shared" ref="M102" si="407">+IFERROR(M101/L101-1,"nm")</f>
        <v>5.8683739726389739E-2</v>
      </c>
      <c r="N102" s="60">
        <f t="shared" ref="N102" si="408">+IFERROR(N101/M101-1,"nm")</f>
        <v>5.8683739726389739E-2</v>
      </c>
      <c r="O102" s="86">
        <f t="shared" ref="O102:O104" si="409">AVERAGE(C102:I102)</f>
        <v>4.3791749404923995E-2</v>
      </c>
      <c r="P102" s="44">
        <f t="shared" ref="P102:P124" si="410">AVERAGE(C102:F102,I102)</f>
        <v>5.8683739726389628E-2</v>
      </c>
    </row>
    <row r="103" spans="1:16" x14ac:dyDescent="0.25">
      <c r="A103" s="40" t="s">
        <v>136</v>
      </c>
      <c r="B103" s="71">
        <f>+Historicals!B195</f>
        <v>0.16</v>
      </c>
      <c r="C103" s="71">
        <f>+Historicals!C195</f>
        <v>0.24</v>
      </c>
      <c r="D103" s="71">
        <f>+Historicals!D195</f>
        <v>0.12</v>
      </c>
      <c r="E103" s="71">
        <f>+Historicals!E195</f>
        <v>0.09</v>
      </c>
      <c r="F103" s="71">
        <f>+Historicals!F195</f>
        <v>0.12</v>
      </c>
      <c r="G103" s="71">
        <f>+Historicals!G195</f>
        <v>0</v>
      </c>
      <c r="H103" s="71">
        <f>+Historicals!H195</f>
        <v>0.08</v>
      </c>
      <c r="I103" s="71">
        <f>+Historicals!I195</f>
        <v>0.17</v>
      </c>
      <c r="J103" s="78">
        <f>$P$103</f>
        <v>0.14799999999999999</v>
      </c>
      <c r="K103" s="60">
        <f t="shared" ref="K103:N103" si="411">$P$103</f>
        <v>0.14799999999999999</v>
      </c>
      <c r="L103" s="60">
        <f t="shared" si="411"/>
        <v>0.14799999999999999</v>
      </c>
      <c r="M103" s="60">
        <f t="shared" si="411"/>
        <v>0.14799999999999999</v>
      </c>
      <c r="N103" s="60">
        <f t="shared" si="411"/>
        <v>0.14799999999999999</v>
      </c>
      <c r="O103" s="86">
        <f t="shared" si="409"/>
        <v>0.11714285714285713</v>
      </c>
      <c r="P103" s="44">
        <f t="shared" si="410"/>
        <v>0.14799999999999999</v>
      </c>
    </row>
    <row r="104" spans="1:16" x14ac:dyDescent="0.25">
      <c r="A104" s="40" t="s">
        <v>137</v>
      </c>
      <c r="B104" s="71" t="str">
        <f t="shared" ref="B104:N104" si="412">+IFERROR(B102-B103,"nm")</f>
        <v>nm</v>
      </c>
      <c r="C104" s="71">
        <f t="shared" si="412"/>
        <v>-0.29269964435822826</v>
      </c>
      <c r="D104" s="71">
        <f t="shared" si="412"/>
        <v>1.1604095563139127E-3</v>
      </c>
      <c r="E104" s="71">
        <f t="shared" si="412"/>
        <v>-1.7199391171992817E-3</v>
      </c>
      <c r="F104" s="71">
        <f t="shared" si="412"/>
        <v>-0.10685314685314695</v>
      </c>
      <c r="G104" s="71">
        <f t="shared" si="412"/>
        <v>-4.7763666482606326E-2</v>
      </c>
      <c r="H104" s="71">
        <f t="shared" si="412"/>
        <v>-1.9112786314873828E-2</v>
      </c>
      <c r="I104" s="71">
        <f t="shared" si="412"/>
        <v>-4.646898059579127E-2</v>
      </c>
      <c r="J104" s="78">
        <f t="shared" si="412"/>
        <v>-8.9316260273610254E-2</v>
      </c>
      <c r="K104" s="60">
        <f t="shared" si="412"/>
        <v>-8.9316260273610254E-2</v>
      </c>
      <c r="L104" s="60">
        <f t="shared" si="412"/>
        <v>-8.9316260273610254E-2</v>
      </c>
      <c r="M104" s="60">
        <f t="shared" si="412"/>
        <v>-8.9316260273610254E-2</v>
      </c>
      <c r="N104" s="60">
        <f t="shared" si="412"/>
        <v>-8.9316260273610254E-2</v>
      </c>
      <c r="O104" s="86">
        <f t="shared" si="409"/>
        <v>-7.3351107737933144E-2</v>
      </c>
      <c r="P104" s="44">
        <f t="shared" si="410"/>
        <v>-8.9316260273610365E-2</v>
      </c>
    </row>
    <row r="105" spans="1:16" x14ac:dyDescent="0.25">
      <c r="A105" s="41" t="s">
        <v>114</v>
      </c>
      <c r="B105" s="72">
        <f>+Historicals!B124</f>
        <v>1251</v>
      </c>
      <c r="C105" s="72">
        <f>+Historicals!C124</f>
        <v>1117</v>
      </c>
      <c r="D105" s="72">
        <f>+Historicals!D124</f>
        <v>1185</v>
      </c>
      <c r="E105" s="72">
        <f>+Historicals!E124</f>
        <v>1347</v>
      </c>
      <c r="F105" s="72">
        <f>+Historicals!F124</f>
        <v>1395</v>
      </c>
      <c r="G105" s="72">
        <f>+Historicals!G124</f>
        <v>1365</v>
      </c>
      <c r="H105" s="72">
        <f>+Historicals!H124</f>
        <v>1494</v>
      </c>
      <c r="I105" s="72">
        <f>+Historicals!I124</f>
        <v>1610</v>
      </c>
      <c r="J105" s="77">
        <f>I105*(1+$P$106)</f>
        <v>1675.6076787407792</v>
      </c>
      <c r="K105" s="43">
        <f t="shared" ref="K105:N105" si="413">J105*(1+$P$106)</f>
        <v>1743.8888776739518</v>
      </c>
      <c r="L105" s="43">
        <f t="shared" si="413"/>
        <v>1814.9525430441695</v>
      </c>
      <c r="M105" s="43">
        <f t="shared" si="413"/>
        <v>1888.912060667649</v>
      </c>
      <c r="N105" s="43">
        <f t="shared" si="413"/>
        <v>1965.8854368452057</v>
      </c>
      <c r="O105" s="86"/>
      <c r="P105" s="44"/>
    </row>
    <row r="106" spans="1:16" x14ac:dyDescent="0.25">
      <c r="A106" s="40" t="s">
        <v>128</v>
      </c>
      <c r="B106" s="71" t="str">
        <f t="shared" ref="B106" si="414">+IFERROR(B105/A105-1,"nm")</f>
        <v>nm</v>
      </c>
      <c r="C106" s="71">
        <f t="shared" ref="C106" si="415">+IFERROR(C105/B105-1,"nm")</f>
        <v>-0.10711430855315751</v>
      </c>
      <c r="D106" s="71">
        <f t="shared" ref="D106" si="416">+IFERROR(D105/C105-1,"nm")</f>
        <v>6.0877350044762801E-2</v>
      </c>
      <c r="E106" s="71">
        <f t="shared" ref="E106" si="417">+IFERROR(E105/D105-1,"nm")</f>
        <v>0.13670886075949373</v>
      </c>
      <c r="F106" s="71">
        <f t="shared" ref="F106" si="418">+IFERROR(F105/E105-1,"nm")</f>
        <v>3.563474387527843E-2</v>
      </c>
      <c r="G106" s="71">
        <f t="shared" ref="G106" si="419">+IFERROR(G105/F105-1,"nm")</f>
        <v>-2.1505376344086002E-2</v>
      </c>
      <c r="H106" s="71">
        <f t="shared" ref="H106" si="420">+IFERROR(H105/G105-1,"nm")</f>
        <v>9.4505494505494614E-2</v>
      </c>
      <c r="I106" s="71">
        <f t="shared" ref="I106" si="421">+IFERROR(I105/H105-1,"nm")</f>
        <v>7.7643908969210251E-2</v>
      </c>
      <c r="J106" s="78">
        <f t="shared" ref="J106" si="422">+IFERROR(J105/I105-1,"nm")</f>
        <v>4.0750111019117519E-2</v>
      </c>
      <c r="K106" s="60">
        <f t="shared" ref="K106" si="423">+IFERROR(K105/J105-1,"nm")</f>
        <v>4.0750111019117519E-2</v>
      </c>
      <c r="L106" s="60">
        <f t="shared" ref="L106" si="424">+IFERROR(L105/K105-1,"nm")</f>
        <v>4.0750111019117519E-2</v>
      </c>
      <c r="M106" s="60">
        <f t="shared" ref="M106" si="425">+IFERROR(M105/L105-1,"nm")</f>
        <v>4.0750111019117519E-2</v>
      </c>
      <c r="N106" s="60">
        <f t="shared" ref="N106" si="426">+IFERROR(N105/M105-1,"nm")</f>
        <v>4.0750111019117519E-2</v>
      </c>
      <c r="O106" s="86">
        <f t="shared" ref="O106:O108" si="427">AVERAGE(C106:I106)</f>
        <v>3.953581046528519E-2</v>
      </c>
      <c r="P106" s="44">
        <f t="shared" si="410"/>
        <v>4.0750111019117539E-2</v>
      </c>
    </row>
    <row r="107" spans="1:16" x14ac:dyDescent="0.25">
      <c r="A107" s="40" t="s">
        <v>136</v>
      </c>
      <c r="B107" s="71">
        <f>+Historicals!B196</f>
        <v>-0.02</v>
      </c>
      <c r="C107" s="71">
        <f>+Historicals!C196</f>
        <v>-0.04</v>
      </c>
      <c r="D107" s="71">
        <f>+Historicals!D196</f>
        <v>0.06</v>
      </c>
      <c r="E107" s="71">
        <f>+Historicals!E196</f>
        <v>0.15</v>
      </c>
      <c r="F107" s="71">
        <f>+Historicals!F196</f>
        <v>0.15</v>
      </c>
      <c r="G107" s="71">
        <f>+Historicals!G196</f>
        <v>0.03</v>
      </c>
      <c r="H107" s="71">
        <f>+Historicals!H196</f>
        <v>0.1</v>
      </c>
      <c r="I107" s="71">
        <f>+Historicals!I196</f>
        <v>0.12</v>
      </c>
      <c r="J107" s="81">
        <f>$P$107</f>
        <v>8.7999999999999995E-2</v>
      </c>
      <c r="K107" s="75">
        <f t="shared" ref="K107:N107" si="428">$P$107</f>
        <v>8.7999999999999995E-2</v>
      </c>
      <c r="L107" s="75">
        <f t="shared" si="428"/>
        <v>8.7999999999999995E-2</v>
      </c>
      <c r="M107" s="75">
        <f t="shared" si="428"/>
        <v>8.7999999999999995E-2</v>
      </c>
      <c r="N107" s="75">
        <f t="shared" si="428"/>
        <v>8.7999999999999995E-2</v>
      </c>
      <c r="O107" s="86">
        <f t="shared" si="427"/>
        <v>8.142857142857142E-2</v>
      </c>
      <c r="P107" s="44">
        <f t="shared" si="410"/>
        <v>8.7999999999999995E-2</v>
      </c>
    </row>
    <row r="108" spans="1:16" x14ac:dyDescent="0.25">
      <c r="A108" s="40" t="s">
        <v>137</v>
      </c>
      <c r="B108" s="71" t="str">
        <f t="shared" ref="B108:N108" si="429">+IFERROR(B106-B107,"nm")</f>
        <v>nm</v>
      </c>
      <c r="C108" s="71">
        <f t="shared" si="429"/>
        <v>-6.7114308553157503E-2</v>
      </c>
      <c r="D108" s="71">
        <f t="shared" si="429"/>
        <v>8.7735004476280354E-4</v>
      </c>
      <c r="E108" s="71">
        <f t="shared" si="429"/>
        <v>-1.3291139240506261E-2</v>
      </c>
      <c r="F108" s="71">
        <f t="shared" si="429"/>
        <v>-0.11436525612472156</v>
      </c>
      <c r="G108" s="71">
        <f t="shared" si="429"/>
        <v>-5.1505376344086001E-2</v>
      </c>
      <c r="H108" s="71">
        <f t="shared" si="429"/>
        <v>-5.4945054945053917E-3</v>
      </c>
      <c r="I108" s="71">
        <f t="shared" si="429"/>
        <v>-4.2356091030789744E-2</v>
      </c>
      <c r="J108" s="78">
        <f t="shared" si="429"/>
        <v>-4.7249888980882476E-2</v>
      </c>
      <c r="K108" s="60">
        <f t="shared" si="429"/>
        <v>-4.7249888980882476E-2</v>
      </c>
      <c r="L108" s="60">
        <f t="shared" si="429"/>
        <v>-4.7249888980882476E-2</v>
      </c>
      <c r="M108" s="60">
        <f t="shared" si="429"/>
        <v>-4.7249888980882476E-2</v>
      </c>
      <c r="N108" s="60">
        <f t="shared" si="429"/>
        <v>-4.7249888980882476E-2</v>
      </c>
      <c r="O108" s="86">
        <f t="shared" si="427"/>
        <v>-4.1892760963286237E-2</v>
      </c>
      <c r="P108" s="44">
        <f t="shared" si="410"/>
        <v>-4.7249888980882455E-2</v>
      </c>
    </row>
    <row r="109" spans="1:16" x14ac:dyDescent="0.25">
      <c r="A109" s="41" t="s">
        <v>115</v>
      </c>
      <c r="B109" s="73">
        <f>+Historicals!B125</f>
        <v>309</v>
      </c>
      <c r="C109" s="73">
        <f>+Historicals!C125</f>
        <v>270</v>
      </c>
      <c r="D109" s="73">
        <f>+Historicals!D125</f>
        <v>267</v>
      </c>
      <c r="E109" s="73">
        <f>+Historicals!E125</f>
        <v>244</v>
      </c>
      <c r="F109" s="73">
        <f>+Historicals!F125</f>
        <v>237</v>
      </c>
      <c r="G109" s="73">
        <f>+Historicals!G125</f>
        <v>214</v>
      </c>
      <c r="H109" s="73">
        <f>+Historicals!H125</f>
        <v>190</v>
      </c>
      <c r="I109" s="73">
        <f>+Historicals!I125</f>
        <v>234</v>
      </c>
      <c r="J109" s="77">
        <f>I109*(1+$P$110)</f>
        <v>233.03701499536027</v>
      </c>
      <c r="K109" s="43">
        <f t="shared" ref="K109:N109" si="430">J109*(1+$P$110)</f>
        <v>232.07799298268276</v>
      </c>
      <c r="L109" s="43">
        <f t="shared" si="430"/>
        <v>231.12291765298528</v>
      </c>
      <c r="M109" s="43">
        <f t="shared" si="430"/>
        <v>230.17177276440233</v>
      </c>
      <c r="N109" s="43">
        <f t="shared" si="430"/>
        <v>229.2245421419089</v>
      </c>
      <c r="O109" s="86"/>
      <c r="P109" s="44"/>
    </row>
    <row r="110" spans="1:16" x14ac:dyDescent="0.25">
      <c r="A110" s="40" t="s">
        <v>128</v>
      </c>
      <c r="B110" s="71" t="str">
        <f t="shared" ref="B110" si="431">+IFERROR(B109/A109-1,"nm")</f>
        <v>nm</v>
      </c>
      <c r="C110" s="71">
        <f t="shared" ref="C110" si="432">+IFERROR(C109/B109-1,"nm")</f>
        <v>-0.12621359223300976</v>
      </c>
      <c r="D110" s="71">
        <f t="shared" ref="D110" si="433">+IFERROR(D109/C109-1,"nm")</f>
        <v>-1.1111111111111072E-2</v>
      </c>
      <c r="E110" s="71">
        <f t="shared" ref="E110" si="434">+IFERROR(E109/D109-1,"nm")</f>
        <v>-8.6142322097378266E-2</v>
      </c>
      <c r="F110" s="71">
        <f t="shared" ref="F110" si="435">+IFERROR(F109/E109-1,"nm")</f>
        <v>-2.8688524590163911E-2</v>
      </c>
      <c r="G110" s="71">
        <f t="shared" ref="G110" si="436">+IFERROR(G109/F109-1,"nm")</f>
        <v>-9.7046413502109741E-2</v>
      </c>
      <c r="H110" s="71">
        <f t="shared" ref="H110" si="437">+IFERROR(H109/G109-1,"nm")</f>
        <v>-0.11214953271028039</v>
      </c>
      <c r="I110" s="71">
        <f t="shared" ref="I110" si="438">+IFERROR(I109/H109-1,"nm")</f>
        <v>0.23157894736842111</v>
      </c>
      <c r="J110" s="78">
        <f t="shared" ref="J110" si="439">+IFERROR(J109/I109-1,"nm")</f>
        <v>-4.1153205326484033E-3</v>
      </c>
      <c r="K110" s="60">
        <f t="shared" ref="K110" si="440">+IFERROR(K109/J109-1,"nm")</f>
        <v>-4.1153205326484033E-3</v>
      </c>
      <c r="L110" s="60">
        <f t="shared" ref="L110" si="441">+IFERROR(L109/K109-1,"nm")</f>
        <v>-4.1153205326484033E-3</v>
      </c>
      <c r="M110" s="60">
        <f t="shared" ref="M110" si="442">+IFERROR(M109/L109-1,"nm")</f>
        <v>-4.1153205326484033E-3</v>
      </c>
      <c r="N110" s="60">
        <f t="shared" ref="N110" si="443">+IFERROR(N109/M109-1,"nm")</f>
        <v>-4.1153205326484033E-3</v>
      </c>
      <c r="O110" s="86">
        <f t="shared" ref="O110:O112" si="444">AVERAGE(C110:I110)</f>
        <v>-3.2824649839376004E-2</v>
      </c>
      <c r="P110" s="44">
        <f t="shared" si="410"/>
        <v>-4.1153205326483807E-3</v>
      </c>
    </row>
    <row r="111" spans="1:16" x14ac:dyDescent="0.25">
      <c r="A111" s="40" t="s">
        <v>136</v>
      </c>
      <c r="B111" s="71">
        <f>+Historicals!B197</f>
        <v>-0.01</v>
      </c>
      <c r="C111" s="71">
        <f>+Historicals!C197</f>
        <v>7.0000000000000007E-2</v>
      </c>
      <c r="D111" s="71">
        <f>+Historicals!D197</f>
        <v>-0.01</v>
      </c>
      <c r="E111" s="71">
        <f>+Historicals!E197</f>
        <v>-0.08</v>
      </c>
      <c r="F111" s="71">
        <f>+Historicals!F197</f>
        <v>0.08</v>
      </c>
      <c r="G111" s="71">
        <f>+Historicals!G197</f>
        <v>-0.04</v>
      </c>
      <c r="H111" s="71">
        <f>+Historicals!H197</f>
        <v>-0.09</v>
      </c>
      <c r="I111" s="71">
        <f>+Historicals!I197</f>
        <v>0.28000000000000003</v>
      </c>
      <c r="J111" s="81">
        <f>$P$111</f>
        <v>6.8000000000000005E-2</v>
      </c>
      <c r="K111" s="75">
        <f t="shared" ref="K111:N111" si="445">$P$111</f>
        <v>6.8000000000000005E-2</v>
      </c>
      <c r="L111" s="75">
        <f t="shared" si="445"/>
        <v>6.8000000000000005E-2</v>
      </c>
      <c r="M111" s="75">
        <f t="shared" si="445"/>
        <v>6.8000000000000005E-2</v>
      </c>
      <c r="N111" s="75">
        <f t="shared" si="445"/>
        <v>6.8000000000000005E-2</v>
      </c>
      <c r="O111" s="86">
        <f t="shared" si="444"/>
        <v>3.0000000000000002E-2</v>
      </c>
      <c r="P111" s="44">
        <f t="shared" si="410"/>
        <v>6.8000000000000005E-2</v>
      </c>
    </row>
    <row r="112" spans="1:16" x14ac:dyDescent="0.25">
      <c r="A112" s="40" t="s">
        <v>137</v>
      </c>
      <c r="B112" s="71" t="str">
        <f t="shared" ref="B112:N112" si="446">+IFERROR(B110-B111,"nm")</f>
        <v>nm</v>
      </c>
      <c r="C112" s="71">
        <f t="shared" si="446"/>
        <v>-0.19621359223300977</v>
      </c>
      <c r="D112" s="71">
        <f t="shared" si="446"/>
        <v>-1.1111111111110714E-3</v>
      </c>
      <c r="E112" s="71">
        <f t="shared" si="446"/>
        <v>-6.1423220973782638E-3</v>
      </c>
      <c r="F112" s="71">
        <f t="shared" si="446"/>
        <v>-0.10868852459016391</v>
      </c>
      <c r="G112" s="71">
        <f t="shared" si="446"/>
        <v>-5.704641350210974E-2</v>
      </c>
      <c r="H112" s="71">
        <f t="shared" si="446"/>
        <v>-2.214953271028039E-2</v>
      </c>
      <c r="I112" s="71">
        <f t="shared" si="446"/>
        <v>-4.842105263157892E-2</v>
      </c>
      <c r="J112" s="78">
        <f t="shared" si="446"/>
        <v>-7.2115320532648408E-2</v>
      </c>
      <c r="K112" s="60">
        <f t="shared" si="446"/>
        <v>-7.2115320532648408E-2</v>
      </c>
      <c r="L112" s="60">
        <f t="shared" si="446"/>
        <v>-7.2115320532648408E-2</v>
      </c>
      <c r="M112" s="60">
        <f t="shared" si="446"/>
        <v>-7.2115320532648408E-2</v>
      </c>
      <c r="N112" s="60">
        <f t="shared" si="446"/>
        <v>-7.2115320532648408E-2</v>
      </c>
      <c r="O112" s="86">
        <f t="shared" si="444"/>
        <v>-6.2824649839376009E-2</v>
      </c>
      <c r="P112" s="44">
        <f t="shared" si="410"/>
        <v>-7.211532053264838E-2</v>
      </c>
    </row>
    <row r="113" spans="1:16" x14ac:dyDescent="0.25">
      <c r="A113" s="9" t="s">
        <v>129</v>
      </c>
      <c r="B113" s="68">
        <f>+Historicals!B140+Historicals!B173</f>
        <v>967</v>
      </c>
      <c r="C113" s="68">
        <f>+Historicals!C140+Historicals!C173</f>
        <v>1044</v>
      </c>
      <c r="D113" s="68">
        <f>+Historicals!D140+Historicals!D173</f>
        <v>1034</v>
      </c>
      <c r="E113" s="68">
        <f>+Historicals!E140+Historicals!E173</f>
        <v>1244</v>
      </c>
      <c r="F113" s="68">
        <f>+Historicals!F140+Historicals!F173</f>
        <v>1376</v>
      </c>
      <c r="G113" s="68">
        <f>+Historicals!G140+Historicals!G173</f>
        <v>1230</v>
      </c>
      <c r="H113" s="68">
        <f>+Historicals!H140+Historicals!H173</f>
        <v>1573</v>
      </c>
      <c r="I113" s="68">
        <f>+Historicals!I140+Historicals!I173</f>
        <v>1938</v>
      </c>
      <c r="J113" s="77">
        <f>I113*(1+$P$114)</f>
        <v>2174.9375386741854</v>
      </c>
      <c r="K113" s="43">
        <f t="shared" ref="K113:N113" si="447">J113*(1+$P$114)</f>
        <v>2440.8427745790109</v>
      </c>
      <c r="L113" s="43">
        <f t="shared" si="447"/>
        <v>2739.2572633816012</v>
      </c>
      <c r="M113" s="43">
        <f t="shared" si="447"/>
        <v>3074.1555470663384</v>
      </c>
      <c r="N113" s="43">
        <f t="shared" si="447"/>
        <v>3449.9980903189139</v>
      </c>
      <c r="O113" s="86"/>
      <c r="P113" s="44"/>
    </row>
    <row r="114" spans="1:16" x14ac:dyDescent="0.25">
      <c r="A114" s="42" t="s">
        <v>128</v>
      </c>
      <c r="B114" s="71" t="str">
        <f t="shared" ref="B114" si="448">+IFERROR(B113/A113-1,"nm")</f>
        <v>nm</v>
      </c>
      <c r="C114" s="71">
        <f t="shared" ref="C114" si="449">+IFERROR(C113/B113-1,"nm")</f>
        <v>7.962771458117901E-2</v>
      </c>
      <c r="D114" s="71">
        <f t="shared" ref="D114" si="450">+IFERROR(D113/C113-1,"nm")</f>
        <v>-9.5785440613026518E-3</v>
      </c>
      <c r="E114" s="71">
        <f t="shared" ref="E114" si="451">+IFERROR(E113/D113-1,"nm")</f>
        <v>0.20309477756286265</v>
      </c>
      <c r="F114" s="71">
        <f t="shared" ref="F114" si="452">+IFERROR(F113/E113-1,"nm")</f>
        <v>0.10610932475884249</v>
      </c>
      <c r="G114" s="71">
        <f t="shared" ref="G114" si="453">+IFERROR(G113/F113-1,"nm")</f>
        <v>-0.10610465116279066</v>
      </c>
      <c r="H114" s="71">
        <f t="shared" ref="H114" si="454">+IFERROR(H113/G113-1,"nm")</f>
        <v>0.27886178861788613</v>
      </c>
      <c r="I114" s="71">
        <f>+IFERROR(I113/H113-1,"nm")</f>
        <v>0.23204068658614108</v>
      </c>
      <c r="J114" s="78">
        <f>+IFERROR(J113/I113-1,"nm")</f>
        <v>0.12225879188554467</v>
      </c>
      <c r="K114" s="60">
        <f t="shared" ref="K114" si="455">+IFERROR(K113/J113-1,"nm")</f>
        <v>0.12225879188554445</v>
      </c>
      <c r="L114" s="60">
        <f t="shared" ref="L114" si="456">+IFERROR(L113/K113-1,"nm")</f>
        <v>0.12225879188554445</v>
      </c>
      <c r="M114" s="60">
        <f t="shared" ref="M114" si="457">+IFERROR(M113/L113-1,"nm")</f>
        <v>0.12225879188554445</v>
      </c>
      <c r="N114" s="60">
        <f t="shared" ref="N114" si="458">+IFERROR(N113/M113-1,"nm")</f>
        <v>0.12225879188554445</v>
      </c>
      <c r="O114" s="86">
        <f t="shared" ref="O114:O115" si="459">AVERAGE(C114:I114)</f>
        <v>0.11200729955468829</v>
      </c>
      <c r="P114" s="44">
        <f t="shared" si="410"/>
        <v>0.12225879188554452</v>
      </c>
    </row>
    <row r="115" spans="1:16" x14ac:dyDescent="0.25">
      <c r="A115" s="42" t="s">
        <v>130</v>
      </c>
      <c r="B115" s="71">
        <f t="shared" ref="B115:H115" si="460">+IFERROR(B113/B$18,"nm")</f>
        <v>7.0378457059679767E-2</v>
      </c>
      <c r="C115" s="71">
        <f t="shared" si="460"/>
        <v>7.0712544026009211E-2</v>
      </c>
      <c r="D115" s="71">
        <f t="shared" si="460"/>
        <v>6.7954784437434274E-2</v>
      </c>
      <c r="E115" s="71">
        <f t="shared" si="460"/>
        <v>8.374284752608549E-2</v>
      </c>
      <c r="F115" s="71">
        <f t="shared" si="460"/>
        <v>8.6529996226889699E-2</v>
      </c>
      <c r="G115" s="71">
        <f t="shared" si="460"/>
        <v>8.4921292460646225E-2</v>
      </c>
      <c r="H115" s="71">
        <f t="shared" si="460"/>
        <v>9.1565283194598057E-2</v>
      </c>
      <c r="I115" s="71">
        <f>+IFERROR(I113/I$18,"nm")</f>
        <v>0.10559581539802756</v>
      </c>
      <c r="J115" s="78">
        <f t="shared" ref="J115:N115" si="461">+IFERROR(J113/J$18,"nm")</f>
        <v>0.11350616960381049</v>
      </c>
      <c r="K115" s="60">
        <f t="shared" si="461"/>
        <v>0.12200910130355076</v>
      </c>
      <c r="L115" s="60">
        <f t="shared" si="461"/>
        <v>0.13114900144071437</v>
      </c>
      <c r="M115" s="60">
        <f t="shared" si="461"/>
        <v>0.14097358635651172</v>
      </c>
      <c r="N115" s="60">
        <f t="shared" si="461"/>
        <v>0.15153414690084899</v>
      </c>
      <c r="O115" s="86">
        <f t="shared" si="459"/>
        <v>8.4431794752812928E-2</v>
      </c>
      <c r="P115" s="44">
        <f t="shared" si="410"/>
        <v>8.2907197522889248E-2</v>
      </c>
    </row>
    <row r="116" spans="1:16" x14ac:dyDescent="0.25">
      <c r="A116" s="9" t="s">
        <v>131</v>
      </c>
      <c r="B116" s="68">
        <f>+Historicals!B173</f>
        <v>49</v>
      </c>
      <c r="C116" s="68">
        <f>+Historicals!C173</f>
        <v>42</v>
      </c>
      <c r="D116" s="68">
        <f>+Historicals!D173</f>
        <v>54</v>
      </c>
      <c r="E116" s="68">
        <f>+Historicals!E173</f>
        <v>55</v>
      </c>
      <c r="F116" s="68">
        <f>+Historicals!F173</f>
        <v>53</v>
      </c>
      <c r="G116" s="68">
        <f>+Historicals!G173</f>
        <v>46</v>
      </c>
      <c r="H116" s="68">
        <f>+Historicals!H173</f>
        <v>43</v>
      </c>
      <c r="I116" s="68">
        <f>+Historicals!I173</f>
        <v>42</v>
      </c>
      <c r="J116" s="77">
        <f>I116*(1+$P$117)</f>
        <v>42.854752172891708</v>
      </c>
      <c r="K116" s="43">
        <f t="shared" ref="K116:N116" si="462">J116*(1+$P$117)</f>
        <v>43.726899614284918</v>
      </c>
      <c r="L116" s="43">
        <f t="shared" si="462"/>
        <v>44.616796339502244</v>
      </c>
      <c r="M116" s="43">
        <f t="shared" si="462"/>
        <v>45.524803568517875</v>
      </c>
      <c r="N116" s="43">
        <f t="shared" si="462"/>
        <v>46.451289872581185</v>
      </c>
      <c r="O116" s="86"/>
      <c r="P116" s="44"/>
    </row>
    <row r="117" spans="1:16" x14ac:dyDescent="0.25">
      <c r="A117" s="42" t="s">
        <v>128</v>
      </c>
      <c r="B117" s="71" t="str">
        <f t="shared" ref="B117" si="463">+IFERROR(B116/A116-1,"nm")</f>
        <v>nm</v>
      </c>
      <c r="C117" s="71">
        <f t="shared" ref="C117" si="464">+IFERROR(C116/B116-1,"nm")</f>
        <v>-0.1428571428571429</v>
      </c>
      <c r="D117" s="71">
        <f t="shared" ref="D117" si="465">+IFERROR(D116/C116-1,"nm")</f>
        <v>0.28571428571428581</v>
      </c>
      <c r="E117" s="71">
        <f t="shared" ref="E117" si="466">+IFERROR(E116/D116-1,"nm")</f>
        <v>1.8518518518518601E-2</v>
      </c>
      <c r="F117" s="71">
        <f t="shared" ref="F117" si="467">+IFERROR(F116/E116-1,"nm")</f>
        <v>-3.6363636363636376E-2</v>
      </c>
      <c r="G117" s="71">
        <f t="shared" ref="G117" si="468">+IFERROR(G116/F116-1,"nm")</f>
        <v>-0.13207547169811318</v>
      </c>
      <c r="H117" s="71">
        <f t="shared" ref="H117" si="469">+IFERROR(H116/G116-1,"nm")</f>
        <v>-6.5217391304347783E-2</v>
      </c>
      <c r="I117" s="71">
        <f>+IFERROR(I116/H116-1,"nm")</f>
        <v>-2.3255813953488413E-2</v>
      </c>
      <c r="J117" s="78">
        <f t="shared" ref="J117" si="470">+IFERROR(J116/I116-1,"nm")</f>
        <v>2.0351242211707365E-2</v>
      </c>
      <c r="K117" s="60">
        <f t="shared" ref="K117" si="471">+IFERROR(K116/J116-1,"nm")</f>
        <v>2.0351242211707365E-2</v>
      </c>
      <c r="L117" s="60">
        <f t="shared" ref="L117" si="472">+IFERROR(L116/K116-1,"nm")</f>
        <v>2.0351242211707365E-2</v>
      </c>
      <c r="M117" s="60">
        <f t="shared" ref="M117" si="473">+IFERROR(M116/L116-1,"nm")</f>
        <v>2.0351242211707365E-2</v>
      </c>
      <c r="N117" s="60">
        <f t="shared" ref="N117" si="474">+IFERROR(N116/M116-1,"nm")</f>
        <v>2.0351242211707365E-2</v>
      </c>
      <c r="O117" s="86">
        <f t="shared" ref="O117:O118" si="475">AVERAGE(C117:I117)</f>
        <v>-1.364809313484632E-2</v>
      </c>
      <c r="P117" s="44">
        <f t="shared" si="410"/>
        <v>2.0351242211707345E-2</v>
      </c>
    </row>
    <row r="118" spans="1:16" x14ac:dyDescent="0.25">
      <c r="A118" s="42" t="s">
        <v>132</v>
      </c>
      <c r="B118" s="71">
        <f t="shared" ref="B118:H118" si="476">+IFERROR(B116/B$18,"nm")</f>
        <v>3.5662299854439593E-3</v>
      </c>
      <c r="C118" s="71">
        <f t="shared" si="476"/>
        <v>2.8447575182877268E-3</v>
      </c>
      <c r="D118" s="71">
        <f t="shared" si="476"/>
        <v>3.5488958990536278E-3</v>
      </c>
      <c r="E118" s="71">
        <f t="shared" si="476"/>
        <v>3.7024570851565131E-3</v>
      </c>
      <c r="F118" s="71">
        <f t="shared" si="476"/>
        <v>3.33291409885549E-3</v>
      </c>
      <c r="G118" s="71">
        <f t="shared" si="476"/>
        <v>3.1759182546257938E-3</v>
      </c>
      <c r="H118" s="71">
        <f t="shared" si="476"/>
        <v>2.5030560568135513E-3</v>
      </c>
      <c r="I118" s="71">
        <f>+IFERROR(I116/I$18,"nm")</f>
        <v>2.2884542036724241E-3</v>
      </c>
      <c r="J118" s="78">
        <f t="shared" ref="J118:N118" si="477">+IFERROR(J116/J$18,"nm")</f>
        <v>2.2365142363723767E-3</v>
      </c>
      <c r="K118" s="60">
        <f t="shared" si="477"/>
        <v>2.1857531260487113E-3</v>
      </c>
      <c r="L118" s="60">
        <f t="shared" si="477"/>
        <v>2.1361441167398244E-3</v>
      </c>
      <c r="M118" s="60">
        <f t="shared" si="477"/>
        <v>2.0876610597515724E-3</v>
      </c>
      <c r="N118" s="60">
        <f t="shared" si="477"/>
        <v>2.0402783998744079E-3</v>
      </c>
      <c r="O118" s="86">
        <f t="shared" si="475"/>
        <v>3.056636159495018E-3</v>
      </c>
      <c r="P118" s="44">
        <f t="shared" si="410"/>
        <v>3.1434957610051565E-3</v>
      </c>
    </row>
    <row r="119" spans="1:16" x14ac:dyDescent="0.25">
      <c r="A119" s="9" t="s">
        <v>133</v>
      </c>
      <c r="B119" s="68">
        <f>+Historicals!B140</f>
        <v>918</v>
      </c>
      <c r="C119" s="68">
        <f>+Historicals!C140</f>
        <v>1002</v>
      </c>
      <c r="D119" s="68">
        <f>+Historicals!D140</f>
        <v>980</v>
      </c>
      <c r="E119" s="68">
        <f>+Historicals!E140</f>
        <v>1189</v>
      </c>
      <c r="F119" s="68">
        <f>+Historicals!F140</f>
        <v>1323</v>
      </c>
      <c r="G119" s="68">
        <f>+Historicals!G140</f>
        <v>1184</v>
      </c>
      <c r="H119" s="68">
        <f>+Historicals!H140</f>
        <v>1530</v>
      </c>
      <c r="I119" s="68">
        <f>+Historicals!I140</f>
        <v>1896</v>
      </c>
      <c r="J119" s="77">
        <f>I119*(1+$P$120)</f>
        <v>2136.6888273525792</v>
      </c>
      <c r="K119" s="43">
        <f t="shared" ref="K119:N119" si="478">J119*(1+$P$120)</f>
        <v>2407.9320384669518</v>
      </c>
      <c r="L119" s="43">
        <f t="shared" si="478"/>
        <v>2713.6083774349459</v>
      </c>
      <c r="M119" s="43">
        <f t="shared" si="478"/>
        <v>3058.0889777824946</v>
      </c>
      <c r="N119" s="43">
        <f t="shared" si="478"/>
        <v>3446.2998691339276</v>
      </c>
      <c r="O119" s="86"/>
      <c r="P119" s="44"/>
    </row>
    <row r="120" spans="1:16" x14ac:dyDescent="0.25">
      <c r="A120" s="42" t="s">
        <v>128</v>
      </c>
      <c r="B120" s="71" t="str">
        <f t="shared" ref="B120" si="479">+IFERROR(B119/A119-1,"nm")</f>
        <v>nm</v>
      </c>
      <c r="C120" s="71">
        <f t="shared" ref="C120" si="480">+IFERROR(C119/B119-1,"nm")</f>
        <v>9.1503267973856106E-2</v>
      </c>
      <c r="D120" s="71">
        <f t="shared" ref="D120" si="481">+IFERROR(D119/C119-1,"nm")</f>
        <v>-2.1956087824351322E-2</v>
      </c>
      <c r="E120" s="71">
        <f t="shared" ref="E120" si="482">+IFERROR(E119/D119-1,"nm")</f>
        <v>0.21326530612244898</v>
      </c>
      <c r="F120" s="71">
        <f t="shared" ref="F120" si="483">+IFERROR(F119/E119-1,"nm")</f>
        <v>0.11269974768713209</v>
      </c>
      <c r="G120" s="71">
        <f t="shared" ref="G120" si="484">+IFERROR(G119/F119-1,"nm")</f>
        <v>-0.1050642479213908</v>
      </c>
      <c r="H120" s="71">
        <f t="shared" ref="H120" si="485">+IFERROR(H119/G119-1,"nm")</f>
        <v>0.29222972972972983</v>
      </c>
      <c r="I120" s="71">
        <f>+IFERROR(I119/H119-1,"nm")</f>
        <v>0.23921568627450984</v>
      </c>
      <c r="J120" s="78">
        <f t="shared" ref="J120" si="486">+IFERROR(J119/I119-1,"nm")</f>
        <v>0.12694558404671907</v>
      </c>
      <c r="K120" s="60">
        <f t="shared" ref="K120" si="487">+IFERROR(K119/J119-1,"nm")</f>
        <v>0.12694558404671907</v>
      </c>
      <c r="L120" s="60">
        <f t="shared" ref="L120" si="488">+IFERROR(L119/K119-1,"nm")</f>
        <v>0.12694558404671907</v>
      </c>
      <c r="M120" s="60">
        <f t="shared" ref="M120" si="489">+IFERROR(M119/L119-1,"nm")</f>
        <v>0.12694558404671907</v>
      </c>
      <c r="N120" s="60">
        <f t="shared" ref="N120" si="490">+IFERROR(N119/M119-1,"nm")</f>
        <v>0.12694558404671907</v>
      </c>
      <c r="O120" s="86">
        <f t="shared" ref="O120:O121" si="491">AVERAGE(C120:I120)</f>
        <v>0.11741334314884781</v>
      </c>
      <c r="P120" s="44">
        <f t="shared" si="410"/>
        <v>0.12694558404671913</v>
      </c>
    </row>
    <row r="121" spans="1:16" x14ac:dyDescent="0.25">
      <c r="A121" s="42" t="s">
        <v>130</v>
      </c>
      <c r="B121" s="71">
        <f t="shared" ref="B121:H121" si="492">+IFERROR(B119/B$18,"nm")</f>
        <v>6.6812227074235814E-2</v>
      </c>
      <c r="C121" s="71">
        <f t="shared" si="492"/>
        <v>6.7867786507721489E-2</v>
      </c>
      <c r="D121" s="71">
        <f t="shared" si="492"/>
        <v>6.4405888538380654E-2</v>
      </c>
      <c r="E121" s="71">
        <f t="shared" si="492"/>
        <v>8.0040390440928977E-2</v>
      </c>
      <c r="F121" s="71">
        <f t="shared" si="492"/>
        <v>8.3197082128034214E-2</v>
      </c>
      <c r="G121" s="71">
        <f t="shared" si="492"/>
        <v>8.1745374206020432E-2</v>
      </c>
      <c r="H121" s="71">
        <f t="shared" si="492"/>
        <v>8.90622271377845E-2</v>
      </c>
      <c r="I121" s="71">
        <f>+IFERROR(I119/I$18,"nm")</f>
        <v>0.10330736119435514</v>
      </c>
      <c r="J121" s="78">
        <f t="shared" ref="J121:N121" si="493">+IFERROR(J119/J$18,"nm")</f>
        <v>0.1115100365484015</v>
      </c>
      <c r="K121" s="60">
        <f t="shared" si="493"/>
        <v>0.1203640099530998</v>
      </c>
      <c r="L121" s="60">
        <f t="shared" si="493"/>
        <v>0.12992099492050238</v>
      </c>
      <c r="M121" s="60">
        <f t="shared" si="493"/>
        <v>0.14023681105099722</v>
      </c>
      <c r="N121" s="60">
        <f t="shared" si="493"/>
        <v>0.15137171005953881</v>
      </c>
      <c r="O121" s="86">
        <f t="shared" si="491"/>
        <v>8.1375158593317926E-2</v>
      </c>
      <c r="P121" s="44">
        <f t="shared" si="410"/>
        <v>7.9763701761884104E-2</v>
      </c>
    </row>
    <row r="122" spans="1:16" x14ac:dyDescent="0.25">
      <c r="A122" s="9" t="s">
        <v>134</v>
      </c>
      <c r="B122" s="69">
        <f>+Historicals!B162</f>
        <v>52</v>
      </c>
      <c r="C122" s="69">
        <f>+Historicals!C162</f>
        <v>62</v>
      </c>
      <c r="D122" s="69">
        <f>+Historicals!D162</f>
        <v>59</v>
      </c>
      <c r="E122" s="69">
        <f>+Historicals!E162</f>
        <v>49</v>
      </c>
      <c r="F122" s="69">
        <f>+Historicals!F162</f>
        <v>47</v>
      </c>
      <c r="G122" s="69">
        <f>+Historicals!G162</f>
        <v>41</v>
      </c>
      <c r="H122" s="69">
        <f>+Historicals!H162</f>
        <v>54</v>
      </c>
      <c r="I122" s="69">
        <f>+Historicals!I162</f>
        <v>56</v>
      </c>
      <c r="J122" s="77">
        <f>I122*(1+$P$123)</f>
        <v>55.671277542901379</v>
      </c>
      <c r="K122" s="43">
        <f t="shared" ref="K122:N122" si="494">J122*(1+$P$123)</f>
        <v>55.344484701049204</v>
      </c>
      <c r="L122" s="43">
        <f t="shared" si="494"/>
        <v>55.019610147517312</v>
      </c>
      <c r="M122" s="43">
        <f t="shared" si="494"/>
        <v>54.696642621869096</v>
      </c>
      <c r="N122" s="43">
        <f t="shared" si="494"/>
        <v>54.375570929767207</v>
      </c>
      <c r="O122" s="86"/>
      <c r="P122" s="44"/>
    </row>
    <row r="123" spans="1:16" x14ac:dyDescent="0.25">
      <c r="A123" s="42" t="s">
        <v>128</v>
      </c>
      <c r="B123" s="71" t="str">
        <f t="shared" ref="B123" si="495">+IFERROR(B122/A122-1,"nm")</f>
        <v>nm</v>
      </c>
      <c r="C123" s="71">
        <f t="shared" ref="C123" si="496">+IFERROR(C122/B122-1,"nm")</f>
        <v>0.19230769230769229</v>
      </c>
      <c r="D123" s="71">
        <f t="shared" ref="D123" si="497">+IFERROR(D122/C122-1,"nm")</f>
        <v>-4.8387096774193505E-2</v>
      </c>
      <c r="E123" s="71">
        <f t="shared" ref="E123" si="498">+IFERROR(E122/D122-1,"nm")</f>
        <v>-0.16949152542372881</v>
      </c>
      <c r="F123" s="71">
        <f t="shared" ref="F123" si="499">+IFERROR(F122/E122-1,"nm")</f>
        <v>-4.081632653061229E-2</v>
      </c>
      <c r="G123" s="71">
        <f t="shared" ref="G123" si="500">+IFERROR(G122/F122-1,"nm")</f>
        <v>-0.12765957446808507</v>
      </c>
      <c r="H123" s="71">
        <f t="shared" ref="H123" si="501">+IFERROR(H122/G122-1,"nm")</f>
        <v>0.31707317073170738</v>
      </c>
      <c r="I123" s="71">
        <f>+IFERROR(I122/H122-1,"nm")</f>
        <v>3.7037037037036979E-2</v>
      </c>
      <c r="J123" s="78">
        <f t="shared" ref="J123" si="502">+IFERROR(J122/I122-1,"nm")</f>
        <v>-5.8700438767610441E-3</v>
      </c>
      <c r="K123" s="60">
        <f t="shared" ref="K123" si="503">+IFERROR(K122/J122-1,"nm")</f>
        <v>-5.8700438767610441E-3</v>
      </c>
      <c r="L123" s="60">
        <f t="shared" ref="L123" si="504">+IFERROR(L122/K122-1,"nm")</f>
        <v>-5.8700438767610441E-3</v>
      </c>
      <c r="M123" s="60">
        <f t="shared" ref="M123" si="505">+IFERROR(M122/L122-1,"nm")</f>
        <v>-5.8700438767610441E-3</v>
      </c>
      <c r="N123" s="60">
        <f t="shared" ref="N123" si="506">+IFERROR(N122/M122-1,"nm")</f>
        <v>-5.8700438767610441E-3</v>
      </c>
      <c r="O123" s="86">
        <f t="shared" ref="O123:O124" si="507">AVERAGE(C123:I123)</f>
        <v>2.286619669711671E-2</v>
      </c>
      <c r="P123" s="44">
        <f t="shared" si="410"/>
        <v>-5.8700438767610667E-3</v>
      </c>
    </row>
    <row r="124" spans="1:16" x14ac:dyDescent="0.25">
      <c r="A124" s="42" t="s">
        <v>132</v>
      </c>
      <c r="B124" s="71">
        <f t="shared" ref="B124:H124" si="508">+IFERROR(B122/B$18,"nm")</f>
        <v>3.7845705967976709E-3</v>
      </c>
      <c r="C124" s="71">
        <f t="shared" si="508"/>
        <v>4.1994039555675973E-3</v>
      </c>
      <c r="D124" s="71">
        <f t="shared" si="508"/>
        <v>3.8774973711882231E-3</v>
      </c>
      <c r="E124" s="71">
        <f t="shared" si="508"/>
        <v>3.2985526758667117E-3</v>
      </c>
      <c r="F124" s="71">
        <f t="shared" si="508"/>
        <v>2.9556030687963777E-3</v>
      </c>
      <c r="G124" s="71">
        <f t="shared" si="508"/>
        <v>2.8307097486882076E-3</v>
      </c>
      <c r="H124" s="71">
        <f t="shared" si="508"/>
        <v>3.1433727225100411E-3</v>
      </c>
      <c r="I124" s="71">
        <f>+IFERROR(I122/I$18,"nm")</f>
        <v>3.0512722715632322E-3</v>
      </c>
      <c r="J124" s="78">
        <f t="shared" ref="J124:N124" si="509">+IFERROR(J122/J$18,"nm")</f>
        <v>2.9053861816635772E-3</v>
      </c>
      <c r="K124" s="60">
        <f t="shared" si="509"/>
        <v>2.7664751334291835E-3</v>
      </c>
      <c r="L124" s="60">
        <f t="shared" si="509"/>
        <v>2.6342056392310003E-3</v>
      </c>
      <c r="M124" s="60">
        <f t="shared" si="509"/>
        <v>2.5082601560040478E-3</v>
      </c>
      <c r="N124" s="60">
        <f t="shared" si="509"/>
        <v>2.3883363229129221E-3</v>
      </c>
      <c r="O124" s="86">
        <f t="shared" si="507"/>
        <v>3.3366302591686268E-3</v>
      </c>
      <c r="P124" s="44">
        <f t="shared" si="410"/>
        <v>3.4764658685964281E-3</v>
      </c>
    </row>
    <row r="125" spans="1:16" x14ac:dyDescent="0.25">
      <c r="A125" s="67" t="s">
        <v>104</v>
      </c>
      <c r="B125" s="66"/>
      <c r="C125" s="66"/>
      <c r="D125" s="66"/>
      <c r="E125" s="66"/>
      <c r="F125" s="66"/>
      <c r="G125" s="66"/>
      <c r="H125" s="66"/>
      <c r="I125" s="66"/>
      <c r="J125" s="76"/>
      <c r="K125" s="61"/>
      <c r="L125" s="61"/>
      <c r="M125" s="61"/>
      <c r="N125" s="61"/>
      <c r="O125" s="87"/>
      <c r="P125" s="88"/>
    </row>
    <row r="126" spans="1:16" x14ac:dyDescent="0.25">
      <c r="A126" s="9" t="s">
        <v>135</v>
      </c>
      <c r="B126" s="68">
        <f>+Historicals!B128</f>
        <v>1982</v>
      </c>
      <c r="C126" s="68">
        <f>+Historicals!C128</f>
        <v>1955</v>
      </c>
      <c r="D126" s="68">
        <f>+Historicals!D128</f>
        <v>2042</v>
      </c>
      <c r="E126" s="68">
        <f>+Historicals!E128</f>
        <v>1886</v>
      </c>
      <c r="F126" s="68">
        <f>+Historicals!F128</f>
        <v>1906</v>
      </c>
      <c r="G126" s="68">
        <f>+Historicals!G128</f>
        <v>1846</v>
      </c>
      <c r="H126" s="68">
        <f>+Historicals!H128</f>
        <v>2205</v>
      </c>
      <c r="I126" s="68">
        <f>+Historicals!I128</f>
        <v>2346</v>
      </c>
      <c r="J126" s="77">
        <f>I126*(1+$P$127)</f>
        <v>2359.6222915500816</v>
      </c>
      <c r="K126" s="43">
        <f t="shared" ref="K126:N126" si="510">J126*(1+$P$127)</f>
        <v>2373.3236823444408</v>
      </c>
      <c r="L126" s="43">
        <f t="shared" si="510"/>
        <v>2387.1046316810175</v>
      </c>
      <c r="M126" s="43">
        <f t="shared" si="510"/>
        <v>2400.9656015247128</v>
      </c>
      <c r="N126" s="43">
        <f t="shared" si="510"/>
        <v>2414.9070565228744</v>
      </c>
      <c r="O126" s="86"/>
      <c r="P126" s="44"/>
    </row>
    <row r="127" spans="1:16" x14ac:dyDescent="0.25">
      <c r="A127" s="40" t="s">
        <v>128</v>
      </c>
      <c r="B127" s="71" t="str">
        <f>+IFERROR(B126/A126-1,"nm")</f>
        <v>nm</v>
      </c>
      <c r="C127" s="71">
        <f t="shared" ref="C127" si="511">+IFERROR(C126/B126-1,"nm")</f>
        <v>-1.3622603430877955E-2</v>
      </c>
      <c r="D127" s="71">
        <f t="shared" ref="D127" si="512">+IFERROR(D126/C126-1,"nm")</f>
        <v>4.4501278772378416E-2</v>
      </c>
      <c r="E127" s="71">
        <f t="shared" ref="E127" si="513">+IFERROR(E126/D126-1,"nm")</f>
        <v>-7.6395690499510338E-2</v>
      </c>
      <c r="F127" s="71">
        <f t="shared" ref="F127" si="514">+IFERROR(F126/E126-1,"nm")</f>
        <v>1.0604453870625585E-2</v>
      </c>
      <c r="G127" s="71">
        <f t="shared" ref="G127" si="515">+IFERROR(G126/F126-1,"nm")</f>
        <v>-3.147953830010497E-2</v>
      </c>
      <c r="H127" s="71">
        <f t="shared" ref="H127" si="516">+IFERROR(H126/G126-1,"nm")</f>
        <v>0.19447453954496208</v>
      </c>
      <c r="I127" s="71">
        <f>+IFERROR(I126/H126-1,"nm")</f>
        <v>6.3945578231292544E-2</v>
      </c>
      <c r="J127" s="78">
        <f t="shared" ref="J127" si="517">+IFERROR(J126/I126-1,"nm")</f>
        <v>5.8066033887815838E-3</v>
      </c>
      <c r="K127" s="60">
        <f t="shared" ref="K127" si="518">+IFERROR(K126/J126-1,"nm")</f>
        <v>5.8066033887815838E-3</v>
      </c>
      <c r="L127" s="60">
        <f t="shared" ref="L127" si="519">+IFERROR(L126/K126-1,"nm")</f>
        <v>5.8066033887815838E-3</v>
      </c>
      <c r="M127" s="60">
        <f t="shared" ref="M127" si="520">+IFERROR(M126/L126-1,"nm")</f>
        <v>5.8066033887815838E-3</v>
      </c>
      <c r="N127" s="60">
        <f t="shared" ref="N127" si="521">+IFERROR(N126/M126-1,"nm")</f>
        <v>5.8066033887815838E-3</v>
      </c>
      <c r="O127" s="86">
        <f t="shared" ref="O127" si="522">AVERAGE(C127:I127)</f>
        <v>2.7432574026966479E-2</v>
      </c>
      <c r="P127" s="44">
        <f>AVERAGE(C127:F127,I127)</f>
        <v>5.8066033887816506E-3</v>
      </c>
    </row>
    <row r="128" spans="1:16" x14ac:dyDescent="0.25">
      <c r="A128" s="41" t="s">
        <v>113</v>
      </c>
      <c r="B128" s="72">
        <f>+Historicals!B129</f>
        <v>1737</v>
      </c>
      <c r="C128" s="72">
        <f>+Historicals!C129</f>
        <v>1695</v>
      </c>
      <c r="D128" s="72">
        <f>+Historicals!D129</f>
        <v>1780</v>
      </c>
      <c r="E128" s="72">
        <f>+Historicals!E129</f>
        <v>1611</v>
      </c>
      <c r="F128" s="72">
        <f>+Historicals!F129</f>
        <v>1658</v>
      </c>
      <c r="G128" s="72">
        <f>+Historicals!G129</f>
        <v>1642</v>
      </c>
      <c r="H128" s="72">
        <f>+Historicals!H129</f>
        <v>1986</v>
      </c>
      <c r="I128" s="72">
        <f>+Historicals!I129</f>
        <v>2094</v>
      </c>
      <c r="J128" s="77">
        <f>I128*(1+$P$129)</f>
        <v>2100.1057450218718</v>
      </c>
      <c r="K128" s="43">
        <f t="shared" ref="K128:M128" si="523">J128*(1+$P$129)</f>
        <v>2106.2292933495087</v>
      </c>
      <c r="L128" s="43">
        <f t="shared" si="523"/>
        <v>2112.3706968942984</v>
      </c>
      <c r="M128" s="43">
        <f t="shared" si="523"/>
        <v>2118.5300077189927</v>
      </c>
      <c r="N128" s="43">
        <f>M128*(1+$P$129)</f>
        <v>2124.7072780381504</v>
      </c>
      <c r="O128" s="86"/>
      <c r="P128" s="44"/>
    </row>
    <row r="129" spans="1:16" x14ac:dyDescent="0.25">
      <c r="A129" s="40" t="s">
        <v>128</v>
      </c>
      <c r="B129" s="71" t="str">
        <f t="shared" ref="B129" si="524">+IFERROR(B128/A128-1,"nm")</f>
        <v>nm</v>
      </c>
      <c r="C129" s="71">
        <f t="shared" ref="C129" si="525">+IFERROR(C128/B128-1,"nm")</f>
        <v>-2.4179620034542326E-2</v>
      </c>
      <c r="D129" s="71">
        <f t="shared" ref="D129" si="526">+IFERROR(D128/C128-1,"nm")</f>
        <v>5.0147492625368661E-2</v>
      </c>
      <c r="E129" s="71">
        <f t="shared" ref="E129" si="527">+IFERROR(E128/D128-1,"nm")</f>
        <v>-9.4943820224719144E-2</v>
      </c>
      <c r="F129" s="71">
        <f t="shared" ref="F129" si="528">+IFERROR(F128/E128-1,"nm")</f>
        <v>2.9174425822470429E-2</v>
      </c>
      <c r="G129" s="71">
        <f t="shared" ref="G129" si="529">+IFERROR(G128/F128-1,"nm")</f>
        <v>-9.6501809408926498E-3</v>
      </c>
      <c r="H129" s="71">
        <f t="shared" ref="H129" si="530">+IFERROR(H128/G128-1,"nm")</f>
        <v>0.2095006090133984</v>
      </c>
      <c r="I129" s="71">
        <f t="shared" ref="I129" si="531">+IFERROR(I128/H128-1,"nm")</f>
        <v>5.4380664652567967E-2</v>
      </c>
      <c r="J129" s="78">
        <f t="shared" ref="J129" si="532">+IFERROR(J128/I128-1,"nm")</f>
        <v>2.9158285682291396E-3</v>
      </c>
      <c r="K129" s="60">
        <f t="shared" ref="K129" si="533">+IFERROR(K128/J128-1,"nm")</f>
        <v>2.9158285682291396E-3</v>
      </c>
      <c r="L129" s="60">
        <f t="shared" ref="L129" si="534">+IFERROR(L128/K128-1,"nm")</f>
        <v>2.9158285682291396E-3</v>
      </c>
      <c r="M129" s="60">
        <f t="shared" ref="M129" si="535">+IFERROR(M128/L128-1,"nm")</f>
        <v>2.9158285682291396E-3</v>
      </c>
      <c r="N129" s="60">
        <f t="shared" ref="N129" si="536">+IFERROR(N128/M128-1,"nm")</f>
        <v>2.9158285682291396E-3</v>
      </c>
      <c r="O129" s="86">
        <f t="shared" ref="O129:O131" si="537">AVERAGE(C129:I129)</f>
        <v>3.0632795844807333E-2</v>
      </c>
      <c r="P129" s="44">
        <f t="shared" ref="P129:P151" si="538">AVERAGE(C129:F129,I129)</f>
        <v>2.9158285682291175E-3</v>
      </c>
    </row>
    <row r="130" spans="1:16" x14ac:dyDescent="0.25">
      <c r="A130" s="40" t="s">
        <v>136</v>
      </c>
      <c r="B130" s="71">
        <f>+Historicals!B201</f>
        <v>0.14000000000000001</v>
      </c>
      <c r="C130" s="71">
        <f>+Historicals!C201</f>
        <v>0.04</v>
      </c>
      <c r="D130" s="71">
        <f>+Historicals!D201</f>
        <v>0.04</v>
      </c>
      <c r="E130" s="71">
        <f>+Historicals!E201</f>
        <v>0.05</v>
      </c>
      <c r="F130" s="71">
        <f>+Historicals!F201</f>
        <v>0.03</v>
      </c>
      <c r="G130" s="71">
        <f>+Historicals!G201</f>
        <v>0.01</v>
      </c>
      <c r="H130" s="71">
        <f>+Historicals!H201</f>
        <v>0.17</v>
      </c>
      <c r="I130" s="71">
        <f>+Historicals!I201</f>
        <v>0.06</v>
      </c>
      <c r="J130" s="78">
        <f>$P$130</f>
        <v>4.3999999999999997E-2</v>
      </c>
      <c r="K130" s="60">
        <f t="shared" ref="K130:N130" si="539">$P$130</f>
        <v>4.3999999999999997E-2</v>
      </c>
      <c r="L130" s="60">
        <f t="shared" si="539"/>
        <v>4.3999999999999997E-2</v>
      </c>
      <c r="M130" s="60">
        <f t="shared" si="539"/>
        <v>4.3999999999999997E-2</v>
      </c>
      <c r="N130" s="60">
        <f t="shared" si="539"/>
        <v>4.3999999999999997E-2</v>
      </c>
      <c r="O130" s="86">
        <f t="shared" si="537"/>
        <v>5.7142857142857148E-2</v>
      </c>
      <c r="P130" s="44">
        <f t="shared" si="538"/>
        <v>4.3999999999999997E-2</v>
      </c>
    </row>
    <row r="131" spans="1:16" x14ac:dyDescent="0.25">
      <c r="A131" s="40" t="s">
        <v>137</v>
      </c>
      <c r="B131" s="71" t="str">
        <f t="shared" ref="B131:N131" si="540">+IFERROR(B129-B130,"nm")</f>
        <v>nm</v>
      </c>
      <c r="C131" s="71">
        <f t="shared" si="540"/>
        <v>-6.4179620034542334E-2</v>
      </c>
      <c r="D131" s="71">
        <f t="shared" si="540"/>
        <v>1.0147492625368661E-2</v>
      </c>
      <c r="E131" s="71">
        <f t="shared" si="540"/>
        <v>-0.14494382022471913</v>
      </c>
      <c r="F131" s="71">
        <f t="shared" si="540"/>
        <v>-8.2557417752956996E-4</v>
      </c>
      <c r="G131" s="71">
        <f t="shared" si="540"/>
        <v>-1.9650180940892652E-2</v>
      </c>
      <c r="H131" s="71">
        <f t="shared" si="540"/>
        <v>3.9500609013398386E-2</v>
      </c>
      <c r="I131" s="71">
        <f t="shared" si="540"/>
        <v>-5.6193353474320307E-3</v>
      </c>
      <c r="J131" s="78">
        <f t="shared" si="540"/>
        <v>-4.1084171431770858E-2</v>
      </c>
      <c r="K131" s="60">
        <f t="shared" si="540"/>
        <v>-4.1084171431770858E-2</v>
      </c>
      <c r="L131" s="60">
        <f t="shared" si="540"/>
        <v>-4.1084171431770858E-2</v>
      </c>
      <c r="M131" s="60">
        <f t="shared" si="540"/>
        <v>-4.1084171431770858E-2</v>
      </c>
      <c r="N131" s="60">
        <f t="shared" si="540"/>
        <v>-4.1084171431770858E-2</v>
      </c>
      <c r="O131" s="86">
        <f t="shared" si="537"/>
        <v>-2.6510061298049812E-2</v>
      </c>
      <c r="P131" s="44">
        <f t="shared" si="538"/>
        <v>-4.1084171431770886E-2</v>
      </c>
    </row>
    <row r="132" spans="1:16" x14ac:dyDescent="0.25">
      <c r="A132" s="41" t="s">
        <v>114</v>
      </c>
      <c r="B132" s="72">
        <f>+Historicals!B129</f>
        <v>1737</v>
      </c>
      <c r="C132" s="72">
        <f>+Historicals!C129</f>
        <v>1695</v>
      </c>
      <c r="D132" s="72">
        <f>+Historicals!D129</f>
        <v>1780</v>
      </c>
      <c r="E132" s="72">
        <f>+Historicals!E129</f>
        <v>1611</v>
      </c>
      <c r="F132" s="72">
        <f>+Historicals!F129</f>
        <v>1658</v>
      </c>
      <c r="G132" s="72">
        <f>+Historicals!G129</f>
        <v>1642</v>
      </c>
      <c r="H132" s="72">
        <f>+Historicals!H129</f>
        <v>1986</v>
      </c>
      <c r="I132" s="72">
        <f>+Historicals!I129</f>
        <v>2094</v>
      </c>
      <c r="J132" s="77">
        <f>I132*(1+$P$133)</f>
        <v>2100.1057450218718</v>
      </c>
      <c r="K132" s="43">
        <f t="shared" ref="K132:N132" si="541">J132*(1+$P$133)</f>
        <v>2106.2292933495087</v>
      </c>
      <c r="L132" s="43">
        <f t="shared" si="541"/>
        <v>2112.3706968942984</v>
      </c>
      <c r="M132" s="43">
        <f t="shared" si="541"/>
        <v>2118.5300077189927</v>
      </c>
      <c r="N132" s="43">
        <f t="shared" si="541"/>
        <v>2124.7072780381504</v>
      </c>
      <c r="O132" s="86"/>
      <c r="P132" s="44"/>
    </row>
    <row r="133" spans="1:16" x14ac:dyDescent="0.25">
      <c r="A133" s="40" t="s">
        <v>128</v>
      </c>
      <c r="B133" s="71" t="str">
        <f t="shared" ref="B133" si="542">+IFERROR(B132/A132-1,"nm")</f>
        <v>nm</v>
      </c>
      <c r="C133" s="71">
        <f t="shared" ref="C133" si="543">+IFERROR(C132/B132-1,"nm")</f>
        <v>-2.4179620034542326E-2</v>
      </c>
      <c r="D133" s="71">
        <f t="shared" ref="D133" si="544">+IFERROR(D132/C132-1,"nm")</f>
        <v>5.0147492625368661E-2</v>
      </c>
      <c r="E133" s="71">
        <f t="shared" ref="E133" si="545">+IFERROR(E132/D132-1,"nm")</f>
        <v>-9.4943820224719144E-2</v>
      </c>
      <c r="F133" s="71">
        <f t="shared" ref="F133" si="546">+IFERROR(F132/E132-1,"nm")</f>
        <v>2.9174425822470429E-2</v>
      </c>
      <c r="G133" s="71">
        <f t="shared" ref="G133" si="547">+IFERROR(G132/F132-1,"nm")</f>
        <v>-9.6501809408926498E-3</v>
      </c>
      <c r="H133" s="71">
        <f t="shared" ref="H133" si="548">+IFERROR(H132/G132-1,"nm")</f>
        <v>0.2095006090133984</v>
      </c>
      <c r="I133" s="71">
        <f t="shared" ref="I133" si="549">+IFERROR(I132/H132-1,"nm")</f>
        <v>5.4380664652567967E-2</v>
      </c>
      <c r="J133" s="78">
        <f t="shared" ref="J133" si="550">+IFERROR(J132/I132-1,"nm")</f>
        <v>2.9158285682291396E-3</v>
      </c>
      <c r="K133" s="60">
        <f t="shared" ref="K133" si="551">+IFERROR(K132/J132-1,"nm")</f>
        <v>2.9158285682291396E-3</v>
      </c>
      <c r="L133" s="60">
        <f t="shared" ref="L133" si="552">+IFERROR(L132/K132-1,"nm")</f>
        <v>2.9158285682291396E-3</v>
      </c>
      <c r="M133" s="60">
        <f t="shared" ref="M133" si="553">+IFERROR(M132/L132-1,"nm")</f>
        <v>2.9158285682291396E-3</v>
      </c>
      <c r="N133" s="60">
        <f t="shared" ref="N133" si="554">+IFERROR(N132/M132-1,"nm")</f>
        <v>2.9158285682291396E-3</v>
      </c>
      <c r="O133" s="86">
        <f t="shared" ref="O133:O135" si="555">AVERAGE(C133:I133)</f>
        <v>3.0632795844807333E-2</v>
      </c>
      <c r="P133" s="44">
        <f t="shared" si="538"/>
        <v>2.9158285682291175E-3</v>
      </c>
    </row>
    <row r="134" spans="1:16" x14ac:dyDescent="0.25">
      <c r="A134" s="40" t="s">
        <v>136</v>
      </c>
      <c r="B134" s="71">
        <f>+Historicals!B202</f>
        <v>0.02</v>
      </c>
      <c r="C134" s="71">
        <f>+Historicals!C202</f>
        <v>-0.02</v>
      </c>
      <c r="D134" s="71">
        <f>+Historicals!D202</f>
        <v>0.02</v>
      </c>
      <c r="E134" s="71">
        <f>+Historicals!E202</f>
        <v>-0.17</v>
      </c>
      <c r="F134" s="71">
        <f>+Historicals!F202</f>
        <v>-0.18</v>
      </c>
      <c r="G134" s="71">
        <f>+Historicals!G202</f>
        <v>-0.22</v>
      </c>
      <c r="H134" s="71">
        <f>+Historicals!H202</f>
        <v>0.13</v>
      </c>
      <c r="I134" s="71">
        <f>+Historicals!I202</f>
        <v>-0.03</v>
      </c>
      <c r="J134" s="81">
        <f>$P$134</f>
        <v>-7.5999999999999998E-2</v>
      </c>
      <c r="K134" s="75">
        <f t="shared" ref="K134:N134" si="556">$P$134</f>
        <v>-7.5999999999999998E-2</v>
      </c>
      <c r="L134" s="75">
        <f t="shared" si="556"/>
        <v>-7.5999999999999998E-2</v>
      </c>
      <c r="M134" s="75">
        <f t="shared" si="556"/>
        <v>-7.5999999999999998E-2</v>
      </c>
      <c r="N134" s="75">
        <f t="shared" si="556"/>
        <v>-7.5999999999999998E-2</v>
      </c>
      <c r="O134" s="86">
        <f t="shared" si="555"/>
        <v>-6.7142857142857143E-2</v>
      </c>
      <c r="P134" s="44">
        <f t="shared" si="538"/>
        <v>-7.5999999999999998E-2</v>
      </c>
    </row>
    <row r="135" spans="1:16" x14ac:dyDescent="0.25">
      <c r="A135" s="40" t="s">
        <v>137</v>
      </c>
      <c r="B135" s="71" t="str">
        <f t="shared" ref="B135:N135" si="557">+IFERROR(B133-B134,"nm")</f>
        <v>nm</v>
      </c>
      <c r="C135" s="71">
        <f t="shared" si="557"/>
        <v>-4.1796200345423258E-3</v>
      </c>
      <c r="D135" s="71">
        <f t="shared" si="557"/>
        <v>3.0147492625368661E-2</v>
      </c>
      <c r="E135" s="71">
        <f t="shared" si="557"/>
        <v>7.5056179775280868E-2</v>
      </c>
      <c r="F135" s="71">
        <f t="shared" si="557"/>
        <v>0.20917442582247042</v>
      </c>
      <c r="G135" s="71">
        <f t="shared" si="557"/>
        <v>0.21034981905910735</v>
      </c>
      <c r="H135" s="71">
        <f t="shared" si="557"/>
        <v>7.9500609013398393E-2</v>
      </c>
      <c r="I135" s="71">
        <f t="shared" si="557"/>
        <v>8.4380664652567966E-2</v>
      </c>
      <c r="J135" s="78">
        <f t="shared" si="557"/>
        <v>7.8915828568229138E-2</v>
      </c>
      <c r="K135" s="60">
        <f t="shared" si="557"/>
        <v>7.8915828568229138E-2</v>
      </c>
      <c r="L135" s="60">
        <f t="shared" si="557"/>
        <v>7.8915828568229138E-2</v>
      </c>
      <c r="M135" s="60">
        <f t="shared" si="557"/>
        <v>7.8915828568229138E-2</v>
      </c>
      <c r="N135" s="60">
        <f t="shared" si="557"/>
        <v>7.8915828568229138E-2</v>
      </c>
      <c r="O135" s="86">
        <f t="shared" si="555"/>
        <v>9.7775652987664469E-2</v>
      </c>
      <c r="P135" s="44">
        <f t="shared" si="538"/>
        <v>7.8915828568229124E-2</v>
      </c>
    </row>
    <row r="136" spans="1:16" x14ac:dyDescent="0.25">
      <c r="A136" s="41" t="s">
        <v>115</v>
      </c>
      <c r="B136" s="73">
        <f>+Historicals!B130</f>
        <v>134</v>
      </c>
      <c r="C136" s="73">
        <f>+Historicals!C130</f>
        <v>137</v>
      </c>
      <c r="D136" s="73">
        <f>+Historicals!D130</f>
        <v>131</v>
      </c>
      <c r="E136" s="73">
        <f>+Historicals!E130</f>
        <v>144</v>
      </c>
      <c r="F136" s="73">
        <f>+Historicals!F130</f>
        <v>118</v>
      </c>
      <c r="G136" s="73">
        <f>+Historicals!G130</f>
        <v>89</v>
      </c>
      <c r="H136" s="73">
        <f>+Historicals!H130</f>
        <v>104</v>
      </c>
      <c r="I136" s="73">
        <f>+Historicals!I130</f>
        <v>103</v>
      </c>
      <c r="J136" s="77">
        <f>I136*(1+$P$137)</f>
        <v>100.68575769046778</v>
      </c>
      <c r="K136" s="43">
        <f t="shared" ref="K136:N136" si="558">J136*(1+$P$137)</f>
        <v>98.423512637898952</v>
      </c>
      <c r="L136" s="43">
        <f t="shared" si="558"/>
        <v>96.212096548584341</v>
      </c>
      <c r="M136" s="43">
        <f t="shared" si="558"/>
        <v>94.050367378472373</v>
      </c>
      <c r="N136" s="43">
        <f t="shared" si="558"/>
        <v>91.937208743381987</v>
      </c>
      <c r="O136" s="86"/>
      <c r="P136" s="44"/>
    </row>
    <row r="137" spans="1:16" x14ac:dyDescent="0.25">
      <c r="A137" s="40" t="s">
        <v>128</v>
      </c>
      <c r="B137" s="71" t="str">
        <f t="shared" ref="B137" si="559">+IFERROR(B136/A136-1,"nm")</f>
        <v>nm</v>
      </c>
      <c r="C137" s="71">
        <f t="shared" ref="C137" si="560">+IFERROR(C136/B136-1,"nm")</f>
        <v>2.2388059701492491E-2</v>
      </c>
      <c r="D137" s="71">
        <f t="shared" ref="D137" si="561">+IFERROR(D136/C136-1,"nm")</f>
        <v>-4.3795620437956151E-2</v>
      </c>
      <c r="E137" s="71">
        <f t="shared" ref="E137" si="562">+IFERROR(E136/D136-1,"nm")</f>
        <v>9.92366412213741E-2</v>
      </c>
      <c r="F137" s="71">
        <f t="shared" ref="F137" si="563">+IFERROR(F136/E136-1,"nm")</f>
        <v>-0.18055555555555558</v>
      </c>
      <c r="G137" s="71">
        <f t="shared" ref="G137" si="564">+IFERROR(G136/F136-1,"nm")</f>
        <v>-0.24576271186440679</v>
      </c>
      <c r="H137" s="71">
        <f t="shared" ref="H137" si="565">+IFERROR(H136/G136-1,"nm")</f>
        <v>0.1685393258426966</v>
      </c>
      <c r="I137" s="71">
        <f t="shared" ref="I137" si="566">+IFERROR(I136/H136-1,"nm")</f>
        <v>-9.6153846153845812E-3</v>
      </c>
      <c r="J137" s="78">
        <f t="shared" ref="J137" si="567">+IFERROR(J136/I136-1,"nm")</f>
        <v>-2.2468371937205966E-2</v>
      </c>
      <c r="K137" s="60">
        <f t="shared" ref="K137" si="568">+IFERROR(K136/J136-1,"nm")</f>
        <v>-2.2468371937205966E-2</v>
      </c>
      <c r="L137" s="60">
        <f t="shared" ref="L137" si="569">+IFERROR(L136/K136-1,"nm")</f>
        <v>-2.2468371937205966E-2</v>
      </c>
      <c r="M137" s="60">
        <f t="shared" ref="M137" si="570">+IFERROR(M136/L136-1,"nm")</f>
        <v>-2.2468371937205966E-2</v>
      </c>
      <c r="N137" s="60">
        <f t="shared" ref="N137" si="571">+IFERROR(N136/M136-1,"nm")</f>
        <v>-2.2468371937206078E-2</v>
      </c>
      <c r="O137" s="86">
        <f t="shared" ref="O137:O139" si="572">AVERAGE(C137:I137)</f>
        <v>-2.7080749386819987E-2</v>
      </c>
      <c r="P137" s="44">
        <f t="shared" si="538"/>
        <v>-2.2468371937205946E-2</v>
      </c>
    </row>
    <row r="138" spans="1:16" x14ac:dyDescent="0.25">
      <c r="A138" s="40" t="s">
        <v>136</v>
      </c>
      <c r="B138" s="71">
        <f>+Historicals!B203</f>
        <v>0.08</v>
      </c>
      <c r="C138" s="71">
        <f>+Historicals!C203</f>
        <v>0.06</v>
      </c>
      <c r="D138" s="71">
        <f>+Historicals!D203</f>
        <v>0.02</v>
      </c>
      <c r="E138" s="71">
        <f>+Historicals!E203</f>
        <v>-0.13</v>
      </c>
      <c r="F138" s="71">
        <f>+Historicals!F203</f>
        <v>-0.14000000000000001</v>
      </c>
      <c r="G138" s="71">
        <f>+Historicals!G203</f>
        <v>0.08</v>
      </c>
      <c r="H138" s="71">
        <f>+Historicals!H203</f>
        <v>0.14000000000000001</v>
      </c>
      <c r="I138" s="71">
        <f>+Historicals!I203</f>
        <v>-0.16</v>
      </c>
      <c r="J138" s="81">
        <f>$P$138</f>
        <v>-6.9999999999999993E-2</v>
      </c>
      <c r="K138" s="75">
        <f t="shared" ref="K138:N138" si="573">$P$138</f>
        <v>-6.9999999999999993E-2</v>
      </c>
      <c r="L138" s="75">
        <f t="shared" si="573"/>
        <v>-6.9999999999999993E-2</v>
      </c>
      <c r="M138" s="75">
        <f t="shared" si="573"/>
        <v>-6.9999999999999993E-2</v>
      </c>
      <c r="N138" s="75">
        <f t="shared" si="573"/>
        <v>-6.9999999999999993E-2</v>
      </c>
      <c r="O138" s="86">
        <f t="shared" si="572"/>
        <v>-1.8571428571428572E-2</v>
      </c>
      <c r="P138" s="44">
        <f t="shared" si="538"/>
        <v>-6.9999999999999993E-2</v>
      </c>
    </row>
    <row r="139" spans="1:16" x14ac:dyDescent="0.25">
      <c r="A139" s="40" t="s">
        <v>137</v>
      </c>
      <c r="B139" s="71" t="str">
        <f t="shared" ref="B139:N139" si="574">+IFERROR(B137-B138,"nm")</f>
        <v>nm</v>
      </c>
      <c r="C139" s="71">
        <f t="shared" si="574"/>
        <v>-3.7611940298507507E-2</v>
      </c>
      <c r="D139" s="71">
        <f t="shared" si="574"/>
        <v>-6.3795620437956155E-2</v>
      </c>
      <c r="E139" s="71">
        <f t="shared" si="574"/>
        <v>0.2292366412213741</v>
      </c>
      <c r="F139" s="71">
        <f t="shared" si="574"/>
        <v>-4.0555555555555567E-2</v>
      </c>
      <c r="G139" s="71">
        <f t="shared" si="574"/>
        <v>-0.32576271186440681</v>
      </c>
      <c r="H139" s="71">
        <f t="shared" si="574"/>
        <v>2.8539325842696583E-2</v>
      </c>
      <c r="I139" s="71">
        <f t="shared" si="574"/>
        <v>0.15038461538461542</v>
      </c>
      <c r="J139" s="78">
        <f t="shared" si="574"/>
        <v>4.7531628062794026E-2</v>
      </c>
      <c r="K139" s="60">
        <f t="shared" si="574"/>
        <v>4.7531628062794026E-2</v>
      </c>
      <c r="L139" s="60">
        <f t="shared" si="574"/>
        <v>4.7531628062794026E-2</v>
      </c>
      <c r="M139" s="60">
        <f t="shared" si="574"/>
        <v>4.7531628062794026E-2</v>
      </c>
      <c r="N139" s="60">
        <f t="shared" si="574"/>
        <v>4.7531628062793915E-2</v>
      </c>
      <c r="O139" s="86">
        <f t="shared" si="572"/>
        <v>-8.5093208153914201E-3</v>
      </c>
      <c r="P139" s="44">
        <f t="shared" si="538"/>
        <v>4.7531628062794054E-2</v>
      </c>
    </row>
    <row r="140" spans="1:16" x14ac:dyDescent="0.25">
      <c r="A140" s="9" t="s">
        <v>129</v>
      </c>
      <c r="B140" s="68">
        <f>+Historicals!B143+Historicals!B176</f>
        <v>535</v>
      </c>
      <c r="C140" s="68">
        <f>+Historicals!C143+Historicals!C176</f>
        <v>514</v>
      </c>
      <c r="D140" s="68">
        <f>+Historicals!D143+Historicals!D176</f>
        <v>505</v>
      </c>
      <c r="E140" s="68">
        <f>+Historicals!E143+Historicals!E176</f>
        <v>343</v>
      </c>
      <c r="F140" s="68">
        <f>+Historicals!F143+Historicals!F176</f>
        <v>334</v>
      </c>
      <c r="G140" s="68">
        <f>+Historicals!G143+Historicals!G176</f>
        <v>322</v>
      </c>
      <c r="H140" s="68">
        <f>+Historicals!H143+Historicals!H176</f>
        <v>569</v>
      </c>
      <c r="I140" s="68">
        <f>+Historicals!I143+Historicals!I176</f>
        <v>691</v>
      </c>
      <c r="J140" s="77">
        <f>I140*(1+$P$141)</f>
        <v>664.82741277763421</v>
      </c>
      <c r="K140" s="43">
        <f t="shared" ref="K140:N140" si="575">J140*(1+$P$141)</f>
        <v>639.64614874182757</v>
      </c>
      <c r="L140" s="43">
        <f t="shared" si="575"/>
        <v>615.4186601464645</v>
      </c>
      <c r="M140" s="43">
        <f t="shared" si="575"/>
        <v>592.10882141859929</v>
      </c>
      <c r="N140" s="43">
        <f t="shared" si="575"/>
        <v>569.68187529166653</v>
      </c>
      <c r="O140" s="86"/>
      <c r="P140" s="44"/>
    </row>
    <row r="141" spans="1:16" x14ac:dyDescent="0.25">
      <c r="A141" s="42" t="s">
        <v>128</v>
      </c>
      <c r="B141" s="71" t="str">
        <f t="shared" ref="B141" si="576">+IFERROR(B140/A140-1,"nm")</f>
        <v>nm</v>
      </c>
      <c r="C141" s="71">
        <f t="shared" ref="C141" si="577">+IFERROR(C140/B140-1,"nm")</f>
        <v>-3.9252336448598157E-2</v>
      </c>
      <c r="D141" s="71">
        <f t="shared" ref="D141" si="578">+IFERROR(D140/C140-1,"nm")</f>
        <v>-1.7509727626459193E-2</v>
      </c>
      <c r="E141" s="71">
        <f t="shared" ref="E141" si="579">+IFERROR(E140/D140-1,"nm")</f>
        <v>-0.32079207920792074</v>
      </c>
      <c r="F141" s="71">
        <f t="shared" ref="F141" si="580">+IFERROR(F140/E140-1,"nm")</f>
        <v>-2.6239067055393583E-2</v>
      </c>
      <c r="G141" s="71">
        <f t="shared" ref="G141" si="581">+IFERROR(G140/F140-1,"nm")</f>
        <v>-3.59281437125748E-2</v>
      </c>
      <c r="H141" s="71">
        <f t="shared" ref="H141" si="582">+IFERROR(H140/G140-1,"nm")</f>
        <v>0.76708074534161486</v>
      </c>
      <c r="I141" s="71">
        <f>+IFERROR(I140/H140-1,"nm")</f>
        <v>0.21441124780316345</v>
      </c>
      <c r="J141" s="78">
        <f>+IFERROR(J140/I140-1,"nm")</f>
        <v>-3.7876392507041667E-2</v>
      </c>
      <c r="K141" s="60">
        <f t="shared" ref="K141" si="583">+IFERROR(K140/J140-1,"nm")</f>
        <v>-3.7876392507041556E-2</v>
      </c>
      <c r="L141" s="60">
        <f t="shared" ref="L141" si="584">+IFERROR(L140/K140-1,"nm")</f>
        <v>-3.7876392507041778E-2</v>
      </c>
      <c r="M141" s="60">
        <f t="shared" ref="M141" si="585">+IFERROR(M140/L140-1,"nm")</f>
        <v>-3.7876392507041778E-2</v>
      </c>
      <c r="N141" s="60">
        <f t="shared" ref="N141" si="586">+IFERROR(N140/M140-1,"nm")</f>
        <v>-3.7876392507041778E-2</v>
      </c>
      <c r="O141" s="86">
        <f t="shared" ref="O141:O142" si="587">AVERAGE(C141:I141)</f>
        <v>7.7395805584833124E-2</v>
      </c>
      <c r="P141" s="44">
        <f t="shared" si="538"/>
        <v>-3.7876392507041647E-2</v>
      </c>
    </row>
    <row r="142" spans="1:16" x14ac:dyDescent="0.25">
      <c r="A142" s="42" t="s">
        <v>130</v>
      </c>
      <c r="B142" s="71">
        <f t="shared" ref="B142:H142" si="588">+IFERROR(B140/B$18,"nm")</f>
        <v>3.8937409024745268E-2</v>
      </c>
      <c r="C142" s="71">
        <f t="shared" si="588"/>
        <v>3.4814413438092655E-2</v>
      </c>
      <c r="D142" s="71">
        <f t="shared" si="588"/>
        <v>3.3188748685594113E-2</v>
      </c>
      <c r="E142" s="71">
        <f t="shared" si="588"/>
        <v>2.3089868731066981E-2</v>
      </c>
      <c r="F142" s="71">
        <f t="shared" si="588"/>
        <v>2.100364733995724E-2</v>
      </c>
      <c r="G142" s="71">
        <f t="shared" si="588"/>
        <v>2.2231427782380558E-2</v>
      </c>
      <c r="H142" s="71">
        <f t="shared" si="588"/>
        <v>3.3121834798300248E-2</v>
      </c>
      <c r="I142" s="71">
        <f>+IFERROR(I140/I$18,"nm")</f>
        <v>3.7650520350896312E-2</v>
      </c>
      <c r="J142" s="78">
        <f t="shared" ref="J142:N142" si="589">+IFERROR(J140/J$18,"nm")</f>
        <v>3.469617482348545E-2</v>
      </c>
      <c r="K142" s="60">
        <f t="shared" si="589"/>
        <v>3.1973649664398515E-2</v>
      </c>
      <c r="L142" s="60">
        <f t="shared" si="589"/>
        <v>2.946475448843134E-2</v>
      </c>
      <c r="M142" s="60">
        <f t="shared" si="589"/>
        <v>2.7152726266035623E-2</v>
      </c>
      <c r="N142" s="60">
        <f t="shared" si="589"/>
        <v>2.5022117322163105E-2</v>
      </c>
      <c r="O142" s="86">
        <f t="shared" si="587"/>
        <v>2.9300065875184016E-2</v>
      </c>
      <c r="P142" s="44">
        <f t="shared" si="538"/>
        <v>2.9949439709121461E-2</v>
      </c>
    </row>
    <row r="143" spans="1:16" x14ac:dyDescent="0.25">
      <c r="A143" s="9" t="s">
        <v>131</v>
      </c>
      <c r="B143" s="68">
        <f>+Historicals!B176</f>
        <v>18</v>
      </c>
      <c r="C143" s="68">
        <f>+Historicals!C176</f>
        <v>27</v>
      </c>
      <c r="D143" s="68">
        <f>+Historicals!D176</f>
        <v>28</v>
      </c>
      <c r="E143" s="68">
        <f>+Historicals!E176</f>
        <v>33</v>
      </c>
      <c r="F143" s="68">
        <f>+Historicals!F176</f>
        <v>31</v>
      </c>
      <c r="G143" s="68">
        <f>+Historicals!G176</f>
        <v>25</v>
      </c>
      <c r="H143" s="68">
        <f>+Historicals!H176</f>
        <v>26</v>
      </c>
      <c r="I143" s="68">
        <f>+Historicals!I176</f>
        <v>22</v>
      </c>
      <c r="J143" s="77">
        <f>I143*(1+$P$144)</f>
        <v>24.205087505087509</v>
      </c>
      <c r="K143" s="43">
        <f>J143*(1+$P$144)</f>
        <v>26.631193687679247</v>
      </c>
      <c r="L143" s="43">
        <f t="shared" ref="L143:N143" si="590">K143*(1+$P$144)</f>
        <v>29.30047152614592</v>
      </c>
      <c r="M143" s="43">
        <f t="shared" si="590"/>
        <v>32.237294419576678</v>
      </c>
      <c r="N143" s="43">
        <f t="shared" si="590"/>
        <v>35.468478743323757</v>
      </c>
      <c r="O143" s="86"/>
      <c r="P143" s="44"/>
    </row>
    <row r="144" spans="1:16" x14ac:dyDescent="0.25">
      <c r="A144" s="42" t="s">
        <v>128</v>
      </c>
      <c r="B144" s="71" t="str">
        <f t="shared" ref="B144" si="591">+IFERROR(B143/A143-1,"nm")</f>
        <v>nm</v>
      </c>
      <c r="C144" s="71">
        <f t="shared" ref="C144" si="592">+IFERROR(C143/B143-1,"nm")</f>
        <v>0.5</v>
      </c>
      <c r="D144" s="71">
        <f t="shared" ref="D144" si="593">+IFERROR(D143/C143-1,"nm")</f>
        <v>3.7037037037036979E-2</v>
      </c>
      <c r="E144" s="71">
        <f t="shared" ref="E144" si="594">+IFERROR(E143/D143-1,"nm")</f>
        <v>0.1785714285714286</v>
      </c>
      <c r="F144" s="71">
        <f t="shared" ref="F144" si="595">+IFERROR(F143/E143-1,"nm")</f>
        <v>-6.0606060606060552E-2</v>
      </c>
      <c r="G144" s="71">
        <f t="shared" ref="G144" si="596">+IFERROR(G143/F143-1,"nm")</f>
        <v>-0.19354838709677424</v>
      </c>
      <c r="H144" s="71">
        <f t="shared" ref="H144" si="597">+IFERROR(H143/G143-1,"nm")</f>
        <v>4.0000000000000036E-2</v>
      </c>
      <c r="I144" s="71">
        <f>+IFERROR(I143/H143-1,"nm")</f>
        <v>-0.15384615384615385</v>
      </c>
      <c r="J144" s="78">
        <f t="shared" ref="J144" si="598">+IFERROR(J143/I143-1,"nm")</f>
        <v>0.10023125023125035</v>
      </c>
      <c r="K144" s="60">
        <f t="shared" ref="K144" si="599">+IFERROR(K143/J143-1,"nm")</f>
        <v>0.10023125023125035</v>
      </c>
      <c r="L144" s="60">
        <f t="shared" ref="L144" si="600">+IFERROR(L143/K143-1,"nm")</f>
        <v>0.10023125023125035</v>
      </c>
      <c r="M144" s="60">
        <f t="shared" ref="M144" si="601">+IFERROR(M143/L143-1,"nm")</f>
        <v>0.10023125023125035</v>
      </c>
      <c r="N144" s="60">
        <f t="shared" ref="N144" si="602">+IFERROR(N143/M143-1,"nm")</f>
        <v>0.10023125023125035</v>
      </c>
      <c r="O144" s="86">
        <f t="shared" ref="O144:O145" si="603">AVERAGE(C144:I144)</f>
        <v>4.9658266294210995E-2</v>
      </c>
      <c r="P144" s="44">
        <f t="shared" si="538"/>
        <v>0.10023125023125024</v>
      </c>
    </row>
    <row r="145" spans="1:16" x14ac:dyDescent="0.25">
      <c r="A145" s="42" t="s">
        <v>132</v>
      </c>
      <c r="B145" s="71">
        <f t="shared" ref="B145:H145" si="604">+IFERROR(B143/B$18,"nm")</f>
        <v>1.3100436681222707E-3</v>
      </c>
      <c r="C145" s="71">
        <f t="shared" si="604"/>
        <v>1.8287726903278244E-3</v>
      </c>
      <c r="D145" s="71">
        <f t="shared" si="604"/>
        <v>1.840168243953733E-3</v>
      </c>
      <c r="E145" s="71">
        <f t="shared" si="604"/>
        <v>2.2214742510939076E-3</v>
      </c>
      <c r="F145" s="71">
        <f t="shared" si="604"/>
        <v>1.949440321972079E-3</v>
      </c>
      <c r="G145" s="71">
        <f t="shared" si="604"/>
        <v>1.7260425296879314E-3</v>
      </c>
      <c r="H145" s="71">
        <f t="shared" si="604"/>
        <v>1.5134757552826125E-3</v>
      </c>
      <c r="I145" s="71">
        <f>+IFERROR(I143/I$18,"nm")</f>
        <v>1.1987141066855556E-3</v>
      </c>
      <c r="J145" s="78">
        <f t="shared" ref="J145:N145" si="605">+IFERROR(J143/J$18,"nm")</f>
        <v>1.2632209977406219E-3</v>
      </c>
      <c r="K145" s="60">
        <f t="shared" si="605"/>
        <v>1.3311992244297501E-3</v>
      </c>
      <c r="L145" s="60">
        <f t="shared" si="605"/>
        <v>1.4028355911530161E-3</v>
      </c>
      <c r="M145" s="60">
        <f t="shared" si="605"/>
        <v>1.4783269548918553E-3</v>
      </c>
      <c r="N145" s="60">
        <f t="shared" si="605"/>
        <v>1.5578807661727233E-3</v>
      </c>
      <c r="O145" s="86">
        <f t="shared" si="603"/>
        <v>1.7540125570005207E-3</v>
      </c>
      <c r="P145" s="44">
        <f t="shared" si="538"/>
        <v>1.80771392280662E-3</v>
      </c>
    </row>
    <row r="146" spans="1:16" x14ac:dyDescent="0.25">
      <c r="A146" s="9" t="s">
        <v>133</v>
      </c>
      <c r="B146" s="68">
        <f>+Historicals!B143</f>
        <v>517</v>
      </c>
      <c r="C146" s="68">
        <f>+Historicals!C143</f>
        <v>487</v>
      </c>
      <c r="D146" s="68">
        <f>+Historicals!D143</f>
        <v>477</v>
      </c>
      <c r="E146" s="68">
        <f>+Historicals!E143</f>
        <v>310</v>
      </c>
      <c r="F146" s="68">
        <f>+Historicals!F143</f>
        <v>303</v>
      </c>
      <c r="G146" s="68">
        <f>+Historicals!G143</f>
        <v>297</v>
      </c>
      <c r="H146" s="68">
        <f>+Historicals!H143</f>
        <v>543</v>
      </c>
      <c r="I146" s="68">
        <f>+Historicals!I143</f>
        <v>669</v>
      </c>
      <c r="J146" s="77">
        <f>I146*(1+$P$147)</f>
        <v>639.67074185662261</v>
      </c>
      <c r="K146" s="43">
        <f>J146*(1+$P$147)</f>
        <v>611.62729146098934</v>
      </c>
      <c r="L146" s="43">
        <f t="shared" ref="L146:N146" si="606">K146*(1+$P$147)</f>
        <v>584.81327842841222</v>
      </c>
      <c r="M146" s="43">
        <f t="shared" si="606"/>
        <v>559.17480367698954</v>
      </c>
      <c r="N146" s="43">
        <f t="shared" si="606"/>
        <v>534.66033108459067</v>
      </c>
      <c r="O146" s="86"/>
      <c r="P146" s="44"/>
    </row>
    <row r="147" spans="1:16" x14ac:dyDescent="0.25">
      <c r="A147" s="42" t="s">
        <v>128</v>
      </c>
      <c r="B147" s="71" t="str">
        <f t="shared" ref="B147" si="607">+IFERROR(B146/A146-1,"nm")</f>
        <v>nm</v>
      </c>
      <c r="C147" s="71">
        <f t="shared" ref="C147" si="608">+IFERROR(C146/B146-1,"nm")</f>
        <v>-5.8027079303675011E-2</v>
      </c>
      <c r="D147" s="71">
        <f t="shared" ref="D147" si="609">+IFERROR(D146/C146-1,"nm")</f>
        <v>-2.0533880903490731E-2</v>
      </c>
      <c r="E147" s="71">
        <f t="shared" ref="E147" si="610">+IFERROR(E146/D146-1,"nm")</f>
        <v>-0.35010482180293501</v>
      </c>
      <c r="F147" s="71">
        <f t="shared" ref="F147" si="611">+IFERROR(F146/E146-1,"nm")</f>
        <v>-2.2580645161290325E-2</v>
      </c>
      <c r="G147" s="71">
        <f t="shared" ref="G147" si="612">+IFERROR(G146/F146-1,"nm")</f>
        <v>-1.980198019801982E-2</v>
      </c>
      <c r="H147" s="71">
        <f t="shared" ref="H147" si="613">+IFERROR(H146/G146-1,"nm")</f>
        <v>0.82828282828282829</v>
      </c>
      <c r="I147" s="71">
        <f>+IFERROR(I146/H146-1,"nm")</f>
        <v>0.2320441988950277</v>
      </c>
      <c r="J147" s="78">
        <f t="shared" ref="J147" si="614">+IFERROR(J146/I146-1,"nm")</f>
        <v>-4.3840445655272675E-2</v>
      </c>
      <c r="K147" s="60">
        <f t="shared" ref="K147" si="615">+IFERROR(K146/J146-1,"nm")</f>
        <v>-4.3840445655272786E-2</v>
      </c>
      <c r="L147" s="60">
        <f t="shared" ref="L147" si="616">+IFERROR(L146/K146-1,"nm")</f>
        <v>-4.3840445655272675E-2</v>
      </c>
      <c r="M147" s="60">
        <f t="shared" ref="M147" si="617">+IFERROR(M146/L146-1,"nm")</f>
        <v>-4.3840445655272675E-2</v>
      </c>
      <c r="N147" s="60">
        <f t="shared" ref="N147" si="618">+IFERROR(N146/M146-1,"nm")</f>
        <v>-4.3840445655272786E-2</v>
      </c>
      <c r="O147" s="86">
        <f t="shared" ref="O147:O148" si="619">AVERAGE(C147:I147)</f>
        <v>8.4182659972635007E-2</v>
      </c>
      <c r="P147" s="44">
        <f t="shared" si="538"/>
        <v>-4.3840445655272675E-2</v>
      </c>
    </row>
    <row r="148" spans="1:16" x14ac:dyDescent="0.25">
      <c r="A148" s="42" t="s">
        <v>130</v>
      </c>
      <c r="B148" s="71">
        <f t="shared" ref="B148:H148" si="620">+IFERROR(B146/B$18,"nm")</f>
        <v>3.7627365356622998E-2</v>
      </c>
      <c r="C148" s="71">
        <f t="shared" si="620"/>
        <v>3.2985640747764833E-2</v>
      </c>
      <c r="D148" s="71">
        <f t="shared" si="620"/>
        <v>3.1348580441640378E-2</v>
      </c>
      <c r="E148" s="71">
        <f t="shared" si="620"/>
        <v>2.0868394479973074E-2</v>
      </c>
      <c r="F148" s="71">
        <f t="shared" si="620"/>
        <v>1.9054207017985159E-2</v>
      </c>
      <c r="G148" s="71">
        <f t="shared" si="620"/>
        <v>2.0505385252692625E-2</v>
      </c>
      <c r="H148" s="71">
        <f t="shared" si="620"/>
        <v>3.1608359043017641E-2</v>
      </c>
      <c r="I148" s="71">
        <f>+IFERROR(I146/I$18,"nm")</f>
        <v>3.6451806244210759E-2</v>
      </c>
      <c r="J148" s="78">
        <f t="shared" ref="J148:N148" si="621">+IFERROR(J146/J$18,"nm")</f>
        <v>3.3383292358838565E-2</v>
      </c>
      <c r="K148" s="60">
        <f t="shared" si="621"/>
        <v>3.0573086042689147E-2</v>
      </c>
      <c r="L148" s="60">
        <f t="shared" si="621"/>
        <v>2.79994429586631E-2</v>
      </c>
      <c r="M148" s="60">
        <f t="shared" si="621"/>
        <v>2.5642449208456559E-2</v>
      </c>
      <c r="N148" s="60">
        <f t="shared" si="621"/>
        <v>2.3483867246181456E-2</v>
      </c>
      <c r="O148" s="86">
        <f t="shared" si="619"/>
        <v>2.7546053318183498E-2</v>
      </c>
      <c r="P148" s="44">
        <f t="shared" si="538"/>
        <v>2.8141725786314842E-2</v>
      </c>
    </row>
    <row r="149" spans="1:16" x14ac:dyDescent="0.25">
      <c r="A149" s="9" t="s">
        <v>134</v>
      </c>
      <c r="B149" s="69">
        <f>+Historicals!B154</f>
        <v>122</v>
      </c>
      <c r="C149" s="69">
        <f>+Historicals!C154</f>
        <v>125</v>
      </c>
      <c r="D149" s="69">
        <f>+Historicals!D154</f>
        <v>125</v>
      </c>
      <c r="E149" s="69">
        <f>+Historicals!E154</f>
        <v>115</v>
      </c>
      <c r="F149" s="69">
        <f>+Historicals!F154</f>
        <v>100</v>
      </c>
      <c r="G149" s="69">
        <f>+Historicals!G154</f>
        <v>80</v>
      </c>
      <c r="H149" s="69">
        <f>+Historicals!H154</f>
        <v>63</v>
      </c>
      <c r="I149" s="69">
        <f>+Historicals!I154</f>
        <v>49</v>
      </c>
      <c r="J149" s="77">
        <f>I149*(1+$P$150)</f>
        <v>45.00094495921438</v>
      </c>
      <c r="K149" s="43">
        <f t="shared" ref="K149:N149" si="622">J149*(1+$P$150)</f>
        <v>41.328266269841677</v>
      </c>
      <c r="L149" s="43">
        <f t="shared" si="622"/>
        <v>37.955327258549012</v>
      </c>
      <c r="M149" s="43">
        <f t="shared" si="622"/>
        <v>34.857665160631292</v>
      </c>
      <c r="N149" s="43">
        <f t="shared" si="622"/>
        <v>32.012813700005992</v>
      </c>
      <c r="O149" s="86"/>
      <c r="P149" s="44"/>
    </row>
    <row r="150" spans="1:16" x14ac:dyDescent="0.25">
      <c r="A150" s="42" t="s">
        <v>128</v>
      </c>
      <c r="B150" s="71" t="str">
        <f t="shared" ref="B150" si="623">+IFERROR(B149/A149-1,"nm")</f>
        <v>nm</v>
      </c>
      <c r="C150" s="71">
        <f t="shared" ref="C150" si="624">+IFERROR(C149/B149-1,"nm")</f>
        <v>2.4590163934426146E-2</v>
      </c>
      <c r="D150" s="71">
        <f t="shared" ref="D150" si="625">+IFERROR(D149/C149-1,"nm")</f>
        <v>0</v>
      </c>
      <c r="E150" s="71">
        <f t="shared" ref="E150" si="626">+IFERROR(E149/D149-1,"nm")</f>
        <v>-7.999999999999996E-2</v>
      </c>
      <c r="F150" s="71">
        <f t="shared" ref="F150" si="627">+IFERROR(F149/E149-1,"nm")</f>
        <v>-0.13043478260869568</v>
      </c>
      <c r="G150" s="71">
        <f t="shared" ref="G150" si="628">+IFERROR(G149/F149-1,"nm")</f>
        <v>-0.19999999999999996</v>
      </c>
      <c r="H150" s="71">
        <f t="shared" ref="H150" si="629">+IFERROR(H149/G149-1,"nm")</f>
        <v>-0.21250000000000002</v>
      </c>
      <c r="I150" s="71">
        <f>+IFERROR(I149/H149-1,"nm")</f>
        <v>-0.22222222222222221</v>
      </c>
      <c r="J150" s="78">
        <f t="shared" ref="J150" si="630">+IFERROR(J149/I149-1,"nm")</f>
        <v>-8.1613368179298429E-2</v>
      </c>
      <c r="K150" s="60">
        <f t="shared" ref="K150" si="631">+IFERROR(K149/J149-1,"nm")</f>
        <v>-8.1613368179298318E-2</v>
      </c>
      <c r="L150" s="60">
        <f t="shared" ref="L150" si="632">+IFERROR(L149/K149-1,"nm")</f>
        <v>-8.1613368179298318E-2</v>
      </c>
      <c r="M150" s="60">
        <f t="shared" ref="M150" si="633">+IFERROR(M149/L149-1,"nm")</f>
        <v>-8.1613368179298318E-2</v>
      </c>
      <c r="N150" s="60">
        <f t="shared" ref="N150" si="634">+IFERROR(N149/M149-1,"nm")</f>
        <v>-8.1613368179298318E-2</v>
      </c>
      <c r="O150" s="86">
        <f t="shared" ref="O150:O151" si="635">AVERAGE(C150:I150)</f>
        <v>-0.11722383441378452</v>
      </c>
      <c r="P150" s="44">
        <f t="shared" si="538"/>
        <v>-8.1613368179298346E-2</v>
      </c>
    </row>
    <row r="151" spans="1:16" x14ac:dyDescent="0.25">
      <c r="A151" s="42" t="s">
        <v>132</v>
      </c>
      <c r="B151" s="71">
        <f t="shared" ref="B151:H151" si="636">+IFERROR(B149/B$18,"nm")</f>
        <v>8.8791848617176122E-3</v>
      </c>
      <c r="C151" s="71">
        <f t="shared" si="636"/>
        <v>8.4665402329991875E-3</v>
      </c>
      <c r="D151" s="71">
        <f t="shared" si="636"/>
        <v>8.2150368033648783E-3</v>
      </c>
      <c r="E151" s="71">
        <f t="shared" si="636"/>
        <v>7.7415011780545273E-3</v>
      </c>
      <c r="F151" s="71">
        <f t="shared" si="636"/>
        <v>6.2885171676518676E-3</v>
      </c>
      <c r="G151" s="71">
        <f t="shared" si="636"/>
        <v>5.5233360950013811E-3</v>
      </c>
      <c r="H151" s="71">
        <f t="shared" si="636"/>
        <v>3.6672681762617149E-3</v>
      </c>
      <c r="I151" s="71">
        <f>+IFERROR(I149/I$18,"nm")</f>
        <v>2.6698632376178279E-3</v>
      </c>
      <c r="J151" s="78">
        <f t="shared" ref="J151:N151" si="637">+IFERROR(J149/J$18,"nm")</f>
        <v>2.3485202678445796E-3</v>
      </c>
      <c r="K151" s="60">
        <f t="shared" si="637"/>
        <v>2.0658539249366172E-3</v>
      </c>
      <c r="L151" s="60">
        <f t="shared" si="637"/>
        <v>1.8172091157181612E-3</v>
      </c>
      <c r="M151" s="60">
        <f t="shared" si="637"/>
        <v>1.5984910309428087E-3</v>
      </c>
      <c r="N151" s="60">
        <f t="shared" si="637"/>
        <v>1.4060977098911364E-3</v>
      </c>
      <c r="O151" s="86">
        <f t="shared" si="635"/>
        <v>6.0817232701359126E-3</v>
      </c>
      <c r="P151" s="44">
        <f t="shared" si="538"/>
        <v>6.6762917239376581E-3</v>
      </c>
    </row>
    <row r="153" spans="1:16" x14ac:dyDescent="0.25">
      <c r="A153" s="91" t="s">
        <v>152</v>
      </c>
      <c r="B153" s="92"/>
      <c r="C153" s="92"/>
      <c r="D153" s="92"/>
      <c r="E153" s="92"/>
      <c r="F153" s="92"/>
    </row>
    <row r="154" spans="1:16" x14ac:dyDescent="0.25">
      <c r="A154" s="93" t="s">
        <v>155</v>
      </c>
      <c r="B154" s="92"/>
      <c r="C154" s="92"/>
      <c r="D154" s="92"/>
      <c r="E154" s="92"/>
      <c r="F154" s="92"/>
    </row>
  </sheetData>
  <mergeCells count="2">
    <mergeCell ref="O2:P2"/>
    <mergeCell ref="Q2:U6"/>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Historicals</vt:lpstr>
      <vt:lpstr>Segmental forecast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Waqas Albert</cp:lastModifiedBy>
  <dcterms:created xsi:type="dcterms:W3CDTF">2020-05-20T17:26:08Z</dcterms:created>
  <dcterms:modified xsi:type="dcterms:W3CDTF">2024-11-06T14:29:40Z</dcterms:modified>
</cp:coreProperties>
</file>